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 tabRatio="599"/>
  </bookViews>
  <sheets>
    <sheet name="附件一2022年调整" sheetId="36" r:id="rId1"/>
    <sheet name="附件二2022年财力性调整" sheetId="53" r:id="rId2"/>
    <sheet name="附件三2022年区级一般公共预算支出调整" sheetId="61" r:id="rId3"/>
    <sheet name="附件四2022新增上解支出调整 " sheetId="66" r:id="rId4"/>
    <sheet name="附件五2022年区级政府性基金支出调整" sheetId="65" r:id="rId5"/>
    <sheet name="附件六2022年地方政府新增债券资金安排使用方案" sheetId="64" r:id="rId6"/>
  </sheets>
  <definedNames>
    <definedName name="_xlnm._FilterDatabase" localSheetId="1" hidden="1">附件二2022年财力性调整!$A$6:$C$12</definedName>
    <definedName name="_xlnm._FilterDatabase" localSheetId="3" hidden="1">'附件四2022新增上解支出调整 '!$A$5:$C$19</definedName>
    <definedName name="_xlnm.Print_Area" localSheetId="2">附件三2022年区级一般公共预算支出调整!$A$1:$C$83</definedName>
    <definedName name="_xlnm.Print_Area" localSheetId="3">'附件四2022新增上解支出调整 '!$A$2:$C$19</definedName>
    <definedName name="_xlnm.Print_Area" localSheetId="4">附件五2022年区级政府性基金支出调整!$A$2:$C$19</definedName>
    <definedName name="_xlnm.Print_Area" localSheetId="0">附件一2022年调整!$A$1:$J$81</definedName>
    <definedName name="_xlnm.Print_Titles" localSheetId="1">附件二2022年财力性调整!$1:$5</definedName>
    <definedName name="_xlnm.Print_Titles" localSheetId="5">附件六2022年地方政府新增债券资金安排使用方案!$1:$6</definedName>
    <definedName name="_xlnm.Print_Titles" localSheetId="2">附件三2022年区级一般公共预算支出调整!$1:$4</definedName>
    <definedName name="_xlnm.Print_Titles" localSheetId="3">'附件四2022新增上解支出调整 '!$1:$5</definedName>
    <definedName name="_xlnm.Print_Titles" localSheetId="4">附件五2022年区级政府性基金支出调整!$1:$4</definedName>
    <definedName name="_xlnm.Print_Titles" localSheetId="0">附件一2022年调整!$1:$6</definedName>
  </definedNames>
  <calcPr calcId="124519" fullPrecision="0"/>
</workbook>
</file>

<file path=xl/calcChain.xml><?xml version="1.0" encoding="utf-8"?>
<calcChain xmlns="http://schemas.openxmlformats.org/spreadsheetml/2006/main">
  <c r="F73" i="36"/>
  <c r="F74" s="1"/>
  <c r="F64"/>
  <c r="F66"/>
  <c r="E72"/>
  <c r="B64"/>
  <c r="E63"/>
  <c r="E55"/>
  <c r="B35"/>
  <c r="E34"/>
  <c r="I41" i="64"/>
  <c r="H41"/>
  <c r="G41"/>
  <c r="B41"/>
  <c r="I40"/>
  <c r="H40"/>
  <c r="G40"/>
  <c r="B40"/>
  <c r="I39"/>
  <c r="H39"/>
  <c r="G39"/>
  <c r="B39"/>
  <c r="I38"/>
  <c r="H38"/>
  <c r="G38"/>
  <c r="B38"/>
  <c r="I37"/>
  <c r="H37"/>
  <c r="G37"/>
  <c r="F37"/>
  <c r="E37"/>
  <c r="D37"/>
  <c r="C37"/>
  <c r="B37"/>
  <c r="I35"/>
  <c r="H35"/>
  <c r="G35"/>
  <c r="F35"/>
  <c r="E35"/>
  <c r="D35"/>
  <c r="C35"/>
  <c r="B35"/>
  <c r="I34"/>
  <c r="H34"/>
  <c r="G34"/>
  <c r="B34"/>
  <c r="I33"/>
  <c r="H33"/>
  <c r="G33"/>
  <c r="F33"/>
  <c r="E33"/>
  <c r="D33"/>
  <c r="C33"/>
  <c r="B33"/>
  <c r="I32"/>
  <c r="H32"/>
  <c r="G32"/>
  <c r="B32"/>
  <c r="I31"/>
  <c r="H31"/>
  <c r="G31"/>
  <c r="F31"/>
  <c r="E31"/>
  <c r="D31"/>
  <c r="C31"/>
  <c r="B31"/>
  <c r="I30"/>
  <c r="H30"/>
  <c r="G30"/>
  <c r="B30"/>
  <c r="I29"/>
  <c r="H29"/>
  <c r="G29"/>
  <c r="B29"/>
  <c r="I28"/>
  <c r="H28"/>
  <c r="G28"/>
  <c r="B28"/>
  <c r="I27"/>
  <c r="H27"/>
  <c r="G27"/>
  <c r="B27"/>
  <c r="I26"/>
  <c r="H26"/>
  <c r="G26"/>
  <c r="B26"/>
  <c r="I25"/>
  <c r="H25"/>
  <c r="G25"/>
  <c r="B25"/>
  <c r="I24"/>
  <c r="H24"/>
  <c r="G24"/>
  <c r="B24"/>
  <c r="I23"/>
  <c r="H23"/>
  <c r="G23"/>
  <c r="B23"/>
  <c r="I22"/>
  <c r="H22"/>
  <c r="G22"/>
  <c r="B22"/>
  <c r="I21"/>
  <c r="H21"/>
  <c r="G21"/>
  <c r="B21"/>
  <c r="I20"/>
  <c r="H20"/>
  <c r="G20"/>
  <c r="F20"/>
  <c r="E20"/>
  <c r="D20"/>
  <c r="C20"/>
  <c r="B20"/>
  <c r="I19"/>
  <c r="H19"/>
  <c r="G19"/>
  <c r="B19"/>
  <c r="I18"/>
  <c r="H18"/>
  <c r="G18"/>
  <c r="F18"/>
  <c r="E18"/>
  <c r="D18"/>
  <c r="C18"/>
  <c r="B18"/>
  <c r="I17"/>
  <c r="H17"/>
  <c r="G17"/>
  <c r="B17"/>
  <c r="I16"/>
  <c r="H16"/>
  <c r="G16"/>
  <c r="F16"/>
  <c r="E16"/>
  <c r="D16"/>
  <c r="C16"/>
  <c r="B16"/>
  <c r="I15"/>
  <c r="H15"/>
  <c r="G15"/>
  <c r="B15"/>
  <c r="I14"/>
  <c r="H14"/>
  <c r="G14"/>
  <c r="F14"/>
  <c r="E14"/>
  <c r="D14"/>
  <c r="C14"/>
  <c r="B14"/>
  <c r="I13"/>
  <c r="H13"/>
  <c r="G13"/>
  <c r="B13"/>
  <c r="I12"/>
  <c r="H12"/>
  <c r="G12"/>
  <c r="B12"/>
  <c r="I11"/>
  <c r="H11"/>
  <c r="G11"/>
  <c r="B11"/>
  <c r="I10"/>
  <c r="H10"/>
  <c r="G10"/>
  <c r="B10"/>
  <c r="I9"/>
  <c r="H9"/>
  <c r="G9"/>
  <c r="F9"/>
  <c r="E9"/>
  <c r="D9"/>
  <c r="C9"/>
  <c r="B9"/>
  <c r="I8"/>
  <c r="H8"/>
  <c r="G8"/>
  <c r="F8"/>
  <c r="E8"/>
  <c r="D8"/>
  <c r="C8"/>
  <c r="B8"/>
  <c r="I7"/>
  <c r="H7"/>
  <c r="G7"/>
  <c r="F7"/>
  <c r="E7"/>
  <c r="D7"/>
  <c r="C7"/>
  <c r="B7"/>
  <c r="B15" i="65"/>
  <c r="B12"/>
  <c r="B9"/>
  <c r="B7"/>
  <c r="B6"/>
  <c r="B5"/>
  <c r="B7" i="66"/>
  <c r="B6"/>
  <c r="B79" i="61"/>
  <c r="B43"/>
  <c r="B7"/>
  <c r="B6"/>
  <c r="B5"/>
  <c r="B6" i="53"/>
  <c r="F80" i="36"/>
  <c r="E80" s="1"/>
  <c r="E79"/>
  <c r="E77"/>
  <c r="D77"/>
  <c r="E76"/>
  <c r="D76"/>
  <c r="H75"/>
  <c r="I75" s="1"/>
  <c r="F75"/>
  <c r="F81" s="1"/>
  <c r="E81" s="1"/>
  <c r="C75"/>
  <c r="D75" s="1"/>
  <c r="B75"/>
  <c r="E71"/>
  <c r="E70"/>
  <c r="E69"/>
  <c r="F68"/>
  <c r="E68" s="1"/>
  <c r="E67"/>
  <c r="E66"/>
  <c r="E65"/>
  <c r="E64"/>
  <c r="E62"/>
  <c r="E61"/>
  <c r="E60"/>
  <c r="D60"/>
  <c r="E59"/>
  <c r="E58"/>
  <c r="D58"/>
  <c r="I57"/>
  <c r="H57"/>
  <c r="F57"/>
  <c r="E57" s="1"/>
  <c r="D57"/>
  <c r="C57"/>
  <c r="B57"/>
  <c r="E54"/>
  <c r="E53"/>
  <c r="E52"/>
  <c r="E51"/>
  <c r="E50"/>
  <c r="E49"/>
  <c r="E48"/>
  <c r="E47"/>
  <c r="E46"/>
  <c r="E45"/>
  <c r="E44"/>
  <c r="E43"/>
  <c r="E42"/>
  <c r="F41"/>
  <c r="E41" s="1"/>
  <c r="F40"/>
  <c r="E40" s="1"/>
  <c r="B40"/>
  <c r="E39"/>
  <c r="B38"/>
  <c r="B37"/>
  <c r="E36"/>
  <c r="E33"/>
  <c r="E31"/>
  <c r="E30"/>
  <c r="E29"/>
  <c r="E28"/>
  <c r="E27"/>
  <c r="E26"/>
  <c r="F25"/>
  <c r="E25" s="1"/>
  <c r="H24"/>
  <c r="I24" s="1"/>
  <c r="D24"/>
  <c r="F23"/>
  <c r="H23" s="1"/>
  <c r="I23" s="1"/>
  <c r="D23"/>
  <c r="H22"/>
  <c r="H21"/>
  <c r="I21" s="1"/>
  <c r="D21"/>
  <c r="I20"/>
  <c r="H20"/>
  <c r="D20"/>
  <c r="I19"/>
  <c r="H19"/>
  <c r="D19"/>
  <c r="I18"/>
  <c r="H18"/>
  <c r="D18"/>
  <c r="H17"/>
  <c r="I17" s="1"/>
  <c r="G17"/>
  <c r="F17"/>
  <c r="C17"/>
  <c r="D17" s="1"/>
  <c r="B17"/>
  <c r="G16"/>
  <c r="C16"/>
  <c r="D16" s="1"/>
  <c r="B16"/>
  <c r="D15"/>
  <c r="D14"/>
  <c r="D13"/>
  <c r="D12"/>
  <c r="D11"/>
  <c r="D10"/>
  <c r="I9"/>
  <c r="H9"/>
  <c r="G9"/>
  <c r="D9"/>
  <c r="C9"/>
  <c r="B9"/>
  <c r="E9" s="1"/>
  <c r="H8"/>
  <c r="I8" s="1"/>
  <c r="F8"/>
  <c r="E8" s="1"/>
  <c r="C8"/>
  <c r="D8" s="1"/>
  <c r="F38" l="1"/>
  <c r="F16"/>
  <c r="C7"/>
  <c r="D7" s="1"/>
  <c r="E75"/>
  <c r="F7"/>
  <c r="H7" l="1"/>
  <c r="I7" s="1"/>
  <c r="E7"/>
  <c r="E16"/>
  <c r="H16"/>
  <c r="I16" s="1"/>
  <c r="F32"/>
  <c r="E32" s="1"/>
  <c r="E73"/>
  <c r="E38"/>
  <c r="F37"/>
  <c r="E37" s="1"/>
  <c r="E74"/>
  <c r="F35" l="1"/>
  <c r="F56" s="1"/>
  <c r="E56" s="1"/>
  <c r="E35" l="1"/>
</calcChain>
</file>

<file path=xl/sharedStrings.xml><?xml version="1.0" encoding="utf-8"?>
<sst xmlns="http://schemas.openxmlformats.org/spreadsheetml/2006/main" count="326" uniqueCount="295">
  <si>
    <t>附件1：</t>
  </si>
  <si>
    <t>2022年鼎城区财政预算收支调整安排总表</t>
  </si>
  <si>
    <t>编制：区财政局预算股</t>
  </si>
  <si>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</si>
  <si>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       </t>
    </r>
    <r>
      <rPr>
        <b/>
        <sz val="12"/>
        <rFont val="宋体"/>
        <family val="3"/>
        <charset val="134"/>
      </rPr>
      <t>目</t>
    </r>
  </si>
  <si>
    <t>2022年
年  初
预算数</t>
  </si>
  <si>
    <t>1-9月累计完成</t>
  </si>
  <si>
    <t>2022年
调  整
预算数</t>
  </si>
  <si>
    <t>2021年
完成数</t>
  </si>
  <si>
    <t>2022年调整预算数与
2021年完成数比较</t>
  </si>
  <si>
    <t>调 整 预 算 情 况 说 明</t>
  </si>
  <si>
    <t>完成数</t>
  </si>
  <si>
    <r>
      <rPr>
        <b/>
        <sz val="11"/>
        <rFont val="宋体"/>
        <family val="3"/>
        <charset val="134"/>
      </rPr>
      <t xml:space="preserve">占预算
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%</t>
    </r>
    <r>
      <rPr>
        <b/>
        <sz val="10"/>
        <rFont val="宋体"/>
        <family val="3"/>
        <charset val="134"/>
      </rPr>
      <t>）</t>
    </r>
  </si>
  <si>
    <t>+、-额</t>
  </si>
  <si>
    <t>+、-%</t>
  </si>
  <si>
    <t>地方一般公共预算收入合计</t>
  </si>
  <si>
    <t>地方一般公共预算收入由年初预算190032万元调整为190830万元，增加798万元，增长0.42%，比上年增加13041万元，增长7.34%。</t>
  </si>
  <si>
    <t>税收收入按年初预算133322万元不作调整（区本级由年初预算76291万元调整为88322万元、高新区由年初预算57031万元调整为45000万元），比上年增加8651万元，增长6.94%。</t>
  </si>
  <si>
    <t>二、非税收入</t>
  </si>
  <si>
    <t xml:space="preserve">  1、专项收入</t>
  </si>
  <si>
    <t xml:space="preserve">  （1）（税务局）教育费附加
      及地方教育附加收入</t>
  </si>
  <si>
    <t>税务局组织的教育附加由年初预算6287万元调整为3087万元，调减3200万元。</t>
  </si>
  <si>
    <t xml:space="preserve">  （2）其他专项收入</t>
  </si>
  <si>
    <t xml:space="preserve">  2、行政事业性收费收入</t>
  </si>
  <si>
    <t xml:space="preserve">  3、罚没收入</t>
  </si>
  <si>
    <t xml:space="preserve">  4、国有资本经营收入</t>
  </si>
  <si>
    <t xml:space="preserve">  5、国有资源（资产）有偿
     使用收入</t>
  </si>
  <si>
    <t>澧水河砂拍卖按年初预算30000万元不作调整、财政事务中心征收1489万元、新增其他资产处置1978万元。</t>
  </si>
  <si>
    <t xml:space="preserve">  6、其他收入</t>
  </si>
  <si>
    <t>加：财力性转移支付补助收入</t>
  </si>
  <si>
    <t>见附件2</t>
  </si>
  <si>
    <t>加：专项转移支付补助收入</t>
  </si>
  <si>
    <t>加：上级专项补助收入</t>
  </si>
  <si>
    <t>高新区留抵退税上解</t>
  </si>
  <si>
    <t>加：清理整合历年结转结余等</t>
  </si>
  <si>
    <t>加：调入预算稳定调节基金</t>
  </si>
  <si>
    <r>
      <rPr>
        <b/>
        <sz val="11"/>
        <rFont val="宋体"/>
        <family val="3"/>
        <charset val="134"/>
      </rPr>
      <t>加：调入资金</t>
    </r>
    <r>
      <rPr>
        <b/>
        <sz val="6"/>
        <rFont val="宋体"/>
        <family val="3"/>
        <charset val="134"/>
      </rPr>
      <t>（从基金、国资预算调入）</t>
    </r>
  </si>
  <si>
    <t>同政府性基金预算中的“调出资金”+国有资本经营预算中的“调出资金”。</t>
  </si>
  <si>
    <t>加：从其他资金调入</t>
  </si>
  <si>
    <t>财政专户调入</t>
  </si>
  <si>
    <t>一般公共预算收入总计</t>
  </si>
  <si>
    <t>减：上解支出</t>
  </si>
  <si>
    <t>见附件4</t>
  </si>
  <si>
    <t>见附件3</t>
  </si>
  <si>
    <t xml:space="preserve">   （1）包干到单位</t>
  </si>
  <si>
    <t xml:space="preserve">   （2）预留经费</t>
  </si>
  <si>
    <t xml:space="preserve">      预留区级专项</t>
  </si>
  <si>
    <t xml:space="preserve">      预备费及年初特别解决</t>
  </si>
  <si>
    <t xml:space="preserve">      基本工资</t>
  </si>
  <si>
    <t xml:space="preserve">      奖励工资</t>
  </si>
  <si>
    <t xml:space="preserve">      绩效奖励</t>
  </si>
  <si>
    <t xml:space="preserve">      综治奖励</t>
  </si>
  <si>
    <t xml:space="preserve">      增人微调及福利费</t>
  </si>
  <si>
    <r>
      <rPr>
        <sz val="11"/>
        <rFont val="宋体"/>
        <family val="3"/>
        <charset val="134"/>
      </rPr>
      <t xml:space="preserve">      离退休费兜底</t>
    </r>
    <r>
      <rPr>
        <sz val="6"/>
        <rFont val="宋体"/>
        <family val="3"/>
        <charset val="134"/>
      </rPr>
      <t>（原生活性补贴）</t>
    </r>
  </si>
  <si>
    <t xml:space="preserve">      征收经费</t>
  </si>
  <si>
    <t xml:space="preserve">      其他预留</t>
  </si>
  <si>
    <t xml:space="preserve">      非税拨款</t>
  </si>
  <si>
    <t xml:space="preserve">  2、地方政府新增一般债券
     列支</t>
  </si>
  <si>
    <t>下达新增一般债券15500万元（见附件6）。</t>
  </si>
  <si>
    <t xml:space="preserve">  3、专项转移支付补助列支</t>
  </si>
  <si>
    <t xml:space="preserve">  4、上级专项补助列支</t>
  </si>
  <si>
    <t>一般公共预算收支平衡</t>
  </si>
  <si>
    <t>政府性基金预算收入</t>
  </si>
  <si>
    <t>政府性基金预算收入由年初预算108500万元调整为95643万元，减少12857万元，比上年减少60593万元，下降38.78%。</t>
  </si>
  <si>
    <t xml:space="preserve">  1、国土出让收入</t>
  </si>
  <si>
    <t>土地成本由年初预算60000万元调整为20000万元，调减40000万元。</t>
  </si>
  <si>
    <t xml:space="preserve">  2、其他国土出让收入</t>
  </si>
  <si>
    <t>基金非税收入由年初预算3500万元调整为5500万元，增加2000万元。</t>
  </si>
  <si>
    <t>高新区专项债券利息上解</t>
  </si>
  <si>
    <t>加：新增专项债券收入</t>
  </si>
  <si>
    <t>老旧小区改造项目18000万元+高新区标准化厂房（三期）建设工程16200万元+全域旅游配套基础设施建设项目23200万元+智慧停车场建设项目19200万元</t>
  </si>
  <si>
    <t>政府性基金预算收入总计</t>
  </si>
  <si>
    <t>减：基金上解支出</t>
  </si>
  <si>
    <t>减：基金支出</t>
  </si>
  <si>
    <t>新增区级专项债付息648万元、高新区专项债券利息2640万元。</t>
  </si>
  <si>
    <t>基金非税收入拨款由年初预算2500万元调整为3200万元，增加700万元。</t>
  </si>
  <si>
    <r>
      <rPr>
        <b/>
        <sz val="11"/>
        <rFont val="宋体"/>
        <family val="3"/>
        <charset val="134"/>
      </rPr>
      <t>减：调出资金</t>
    </r>
    <r>
      <rPr>
        <b/>
        <sz val="8"/>
        <rFont val="宋体"/>
        <family val="3"/>
        <charset val="134"/>
      </rPr>
      <t>（调出到一般预算）</t>
    </r>
  </si>
  <si>
    <t>政府性基金预算收支平衡</t>
  </si>
  <si>
    <t>国有资本经营预算收入</t>
  </si>
  <si>
    <t>国有资本经营预算收入按949万元预计，比年初预算增加666万元，增长235.34%，比上年减少354万元，下降27.17%。</t>
  </si>
  <si>
    <t xml:space="preserve">  1、利润收入</t>
  </si>
  <si>
    <t>江南新城公司年初预算安排82万元+阳明湖公司年初预算安排21万元=103万元。新增自来水公司100万元、阳明湖566万元。</t>
  </si>
  <si>
    <t xml:space="preserve">  2、股利股息收入</t>
  </si>
  <si>
    <t>兴隆公司：年初预算安排180万元不作调整。</t>
  </si>
  <si>
    <t xml:space="preserve">  3、其他国资经营收入</t>
  </si>
  <si>
    <t>减：国有资本经营预算支出</t>
  </si>
  <si>
    <t>国有资本经营预算收支平衡</t>
  </si>
  <si>
    <t>附件2：</t>
  </si>
  <si>
    <t>2022年财力性转移支付补助收入调整明细表</t>
  </si>
  <si>
    <t>编制:区财政局预算股</t>
  </si>
  <si>
    <t>单位:万元</t>
  </si>
  <si>
    <t>项     目</t>
  </si>
  <si>
    <t>说    明</t>
  </si>
  <si>
    <t>合     计</t>
  </si>
  <si>
    <t>留抵退税补助</t>
  </si>
  <si>
    <t>资源枯竭城市</t>
  </si>
  <si>
    <t>均衡性转移支付补助</t>
  </si>
  <si>
    <t>县级基本财力保障机制奖补</t>
  </si>
  <si>
    <t>企业军转干部解困</t>
  </si>
  <si>
    <t>文烈宏案罚没分成</t>
  </si>
  <si>
    <t>其他争取资金</t>
  </si>
  <si>
    <t>附件3：</t>
  </si>
  <si>
    <t>2022年区级一般公共预算支出调整明细表</t>
  </si>
  <si>
    <t>项    目</t>
  </si>
  <si>
    <t>备      注</t>
  </si>
  <si>
    <t>合    计</t>
  </si>
  <si>
    <t>地方可用财力安排支出净增26606+债券15500=42106</t>
  </si>
  <si>
    <t>一、调增项目</t>
  </si>
  <si>
    <t>地方可用财力安排32208+债券15500=47708</t>
  </si>
  <si>
    <t>（一）1-9月已列支出</t>
  </si>
  <si>
    <t>17157-3000</t>
  </si>
  <si>
    <t>（区国有资产经营管理中心）（江南新城）政府支出责任</t>
  </si>
  <si>
    <t>（区国有资产经营管理中心）（阳明湖公司）政府支出责任</t>
  </si>
  <si>
    <t>（区住房和城乡建设局）阳明湖市政PPP项目永富路（红云路-大湖路）子项目可行性缺口补贴</t>
  </si>
  <si>
    <t>（各单位）2022年春节退役人员解困资金</t>
  </si>
  <si>
    <t>（区卫生健康局）区疫情防控指挥部疫情防控资金</t>
  </si>
  <si>
    <t>（各单位）2021年争资争项奖励经费</t>
  </si>
  <si>
    <t>（区住房和城乡建设局）（阳明湖公司）阳明湖市政PPP项目红云南路子项目可行性缺口补贴（共491.2312万）</t>
  </si>
  <si>
    <t>（区产权交易中心）常德市河洑小关码头退出拆除奖补资金</t>
  </si>
  <si>
    <t>（区卫生健康局）2021年退还参保人员试点期间个人部分养老金</t>
  </si>
  <si>
    <t>（区医疗保障局）办公场所维修及办公设施等资金</t>
  </si>
  <si>
    <t>（区工业和信息化局）“潇湘财银贷”首期信贷风险保证金</t>
  </si>
  <si>
    <t>（区住房和城乡建设局）预拨自建房安全整治工作经费</t>
  </si>
  <si>
    <t>（区教育局战线）2022年下半年原民办代课教师生活困难补助资金（共227.4万元）</t>
  </si>
  <si>
    <t>（各单位）综合治税奖励及工作经费</t>
  </si>
  <si>
    <t>（区国有资产经营管理中心）（区农投公司）原园艺场遗留问题经费</t>
  </si>
  <si>
    <t>（区疾病预防控制中心）新冠疫情处置经费（2-6月新冠肺炎核酸检测试剂耗材）</t>
  </si>
  <si>
    <t>（区住房和城乡建设局）经营性自建房奖补资金</t>
  </si>
  <si>
    <t>（区人民政府办公室）盘活存量资产工作经费</t>
  </si>
  <si>
    <t>（区卫生健康局）（乡镇卫生院、二中医院）2021年度解困群体困难补助</t>
  </si>
  <si>
    <t>（区工业和信息化局）区属国有企业2021年退休人员参加医保经费</t>
  </si>
  <si>
    <t>（区公安局交通警察大队）常德市机动车驾驶人考试鼎城分考场建设经费</t>
  </si>
  <si>
    <t>（区人大）人大代表实践站经费</t>
  </si>
  <si>
    <t>（区国有资产经营管理中心）（园艺场）2022年国有农林场转移支付资金</t>
  </si>
  <si>
    <t>（区水利局）抗旱应急资金</t>
  </si>
  <si>
    <t>（区人民政府办公室）“8.30”双桥坪五富砖厂垮塌事故调查专项经费</t>
  </si>
  <si>
    <t>（区卫生健康局）2021年乡镇卫生院解困资金</t>
  </si>
  <si>
    <t>（蔡家岗镇人民政府）（常德市诚成专用汽车制造有限公司）兑现优惠政策（共400万元）</t>
  </si>
  <si>
    <t>（区商务局）保目标促发展经费</t>
  </si>
  <si>
    <t>（区科学技术局）科技型企业知识价值信用贷风险补偿资金</t>
  </si>
  <si>
    <t>（区农村经营服务站）土地延包整乡镇国家级试点前期资金</t>
  </si>
  <si>
    <t>（区交通运输局）谢杨线前期工作经费</t>
  </si>
  <si>
    <t>（区融媒体中心）央视深度合作有关经费</t>
  </si>
  <si>
    <t>（区商务局）全区加油、加气站安全隐患整治和用地手续合规性整改工作经费</t>
  </si>
  <si>
    <t>（二）后段预计支出</t>
  </si>
  <si>
    <t>以下项目共安排25383万元，抵减从新增一般债中安排10832万元，一般公共预算中安排14551万元。</t>
  </si>
  <si>
    <t>对下级补助支出
（高新区财政体制调整补助等）</t>
  </si>
  <si>
    <t>（水利局）小水库除险加固</t>
  </si>
  <si>
    <t>新增一般债券中列支</t>
  </si>
  <si>
    <t>（市四医院）四医院医疗设施及建设资金</t>
  </si>
  <si>
    <t>（交通局）交通建设（农村公路建设）</t>
  </si>
  <si>
    <t>（教育局）教育三年行动计划</t>
  </si>
  <si>
    <t>（教育系统）人员调资经费</t>
  </si>
  <si>
    <t>（社保中心）机关社保兜底</t>
  </si>
  <si>
    <t>（四医院）下半年贷款还本</t>
  </si>
  <si>
    <t>（发改局）2021年政策性粮食挂账利息</t>
  </si>
  <si>
    <t>石板滩天坑治理经费</t>
  </si>
  <si>
    <t>（住保中心）新购商品房契税财政补贴</t>
  </si>
  <si>
    <t>（交通局）旅游资源产业路</t>
  </si>
  <si>
    <t>（区委办）区委大院搬迁等费用</t>
  </si>
  <si>
    <t>（疾控中心）新冠检测及防控费用</t>
  </si>
  <si>
    <t>（商务局）原政府招待所和外贸公司置换人员相关经费（养老金等）</t>
  </si>
  <si>
    <t>2021-2022年</t>
  </si>
  <si>
    <t>（交通局）2020-2022年生命安防工程</t>
  </si>
  <si>
    <t>（文旅广体局）体育场馆维修</t>
  </si>
  <si>
    <t>（各乡镇、街道）习近平系列书籍购买经费</t>
  </si>
  <si>
    <t>乡镇街道解决购书总额的一半</t>
  </si>
  <si>
    <t>（交通局）危桥改造</t>
  </si>
  <si>
    <t>（行政审批局）智慧党建管理平台功能提升基层公共服务水平工作经费</t>
  </si>
  <si>
    <t>（各乡镇、街道）乡村雪亮工程网络服务费</t>
  </si>
  <si>
    <t>（交通局）灌溪治超站治超工作经费</t>
  </si>
  <si>
    <t>（文旅广体局）体育中心10人下半年工资及社保、偿还原文化稽查大队债务</t>
  </si>
  <si>
    <t>（桥南副食城）8-12月人员及运转经费</t>
  </si>
  <si>
    <t>乡镇消防设施购置</t>
  </si>
  <si>
    <t>（住建局）既有楼房加装电梯</t>
  </si>
  <si>
    <t>其他不可预计支出</t>
  </si>
  <si>
    <t>从新增债中预安排</t>
  </si>
  <si>
    <t>见“（附件6）地方政府新增债券列支”</t>
  </si>
  <si>
    <t>（三）资产处置收益中对应列支</t>
  </si>
  <si>
    <t xml:space="preserve">    一、已列支2740万元：
1、（区国有资产经营管理中心）（区农投公司）枉水河道采砂后续各项费用773万元；
2、（区发展和改革局）（鼎盛粮食发展有限公司）返还原石板滩粮店土地收储款649万元；
3、（区乡村振兴局）集中式光伏项目收益分红资金600.3万元；
4、（区自然资源局）落子山、郑湾矿区采矿权出让前期测绘费234万元；
5、（区自然资源局）落子山、郑湾矿区采矿权出让前期费用48万元； 
6、（区自然资源局）落子山矿区前期勘查专项经费248.48万元；
7、（区自然资源局）落子山矿区采矿权出让相关资金50万元；
8、（区自然资源局）郑湾矿区采矿权勘察服务费等相关资金138.02万元。
     二、后段预计新增支出760万元。</t>
  </si>
  <si>
    <t>（四）地方政府新增债券列支</t>
  </si>
  <si>
    <t>置换年初预算已安排专项4668万元、后段预计支出中的有关建设项目预安排10832万元。（见附件6）</t>
  </si>
  <si>
    <t>（五）基金专项改列一般专项</t>
  </si>
  <si>
    <t>二、调减项目</t>
  </si>
  <si>
    <t>乡村振兴衔接区级配套</t>
  </si>
  <si>
    <t>雪亮工程建设及人脸识别</t>
  </si>
  <si>
    <t>部分预留专项资金结余、整合及置换</t>
  </si>
  <si>
    <t>新增一般债券置换4668万元（见附件6）</t>
  </si>
  <si>
    <t>一般专项改列基金专项</t>
  </si>
  <si>
    <t>附件4:</t>
  </si>
  <si>
    <t>2022年新增上解支出调整明细表</t>
  </si>
  <si>
    <t>一般公共预算专项上解</t>
  </si>
  <si>
    <t xml:space="preserve">    留抵退税地方负担部分上解</t>
  </si>
  <si>
    <t xml:space="preserve">    文化领域事权支出责任基数上解</t>
  </si>
  <si>
    <t xml:space="preserve">    国防领域科目上划基数</t>
  </si>
  <si>
    <t xml:space="preserve">    省垫付粮食风险基金和新增粮食财务
    挂帐贴息上解</t>
  </si>
  <si>
    <t xml:space="preserve">    2017-2018年欠缴农田水利扣款</t>
  </si>
  <si>
    <t xml:space="preserve">    对口支援新疆和西藏</t>
  </si>
  <si>
    <t xml:space="preserve">    地方教育附加上解</t>
  </si>
  <si>
    <t xml:space="preserve">    非定额上解市</t>
  </si>
  <si>
    <t xml:space="preserve">      （1）餐厨垃圾</t>
  </si>
  <si>
    <t xml:space="preserve">      （2）德山污水处理厂污水处理费扣款</t>
  </si>
  <si>
    <t xml:space="preserve">      （3）烟叶复烤公司税收上解</t>
  </si>
  <si>
    <t>政府性基金专项上解</t>
  </si>
  <si>
    <t>附件5：</t>
  </si>
  <si>
    <t>2022年区级政府性基金支出调整明细表</t>
  </si>
  <si>
    <t>增减      金额</t>
  </si>
  <si>
    <t>地方可用财力安排支出调减36012万元</t>
  </si>
  <si>
    <t>地方可用财力安排3988万元</t>
  </si>
  <si>
    <t>（市财政局）新增专项债券利息</t>
  </si>
  <si>
    <t>基金追加</t>
  </si>
  <si>
    <t>高新区2022年专项债券利息</t>
  </si>
  <si>
    <t>高新区上解收入对应列支</t>
  </si>
  <si>
    <t>非税收入拨款</t>
  </si>
  <si>
    <t>（三）新增专项债列收列支</t>
  </si>
  <si>
    <t>新增专项债券</t>
  </si>
  <si>
    <t>从债券资金中预安排</t>
  </si>
  <si>
    <t>（一）土地成本对应列支</t>
  </si>
  <si>
    <t>基金专项改列一般专项</t>
  </si>
  <si>
    <t>附件6：</t>
  </si>
  <si>
    <t>2022年地方政府新增债券资金安排使用方案表</t>
  </si>
  <si>
    <t>项       目</t>
  </si>
  <si>
    <t>置换（安排）内容</t>
  </si>
  <si>
    <t>账务处理</t>
  </si>
  <si>
    <t>备     注</t>
  </si>
  <si>
    <t>合计</t>
  </si>
  <si>
    <t>年初预算
已安排</t>
  </si>
  <si>
    <t>1-9月
已追加等</t>
  </si>
  <si>
    <t>后段
预安排</t>
  </si>
  <si>
    <t>借款</t>
  </si>
  <si>
    <t>列支出</t>
  </si>
  <si>
    <t>挂往来</t>
  </si>
  <si>
    <t>合  计</t>
  </si>
  <si>
    <t>A、新增一般债券（列一般预算收支）</t>
  </si>
  <si>
    <t>一、教育科学文化、医疗卫生等
    社会事业基础设施</t>
  </si>
  <si>
    <t xml:space="preserve">    教育三年行动计划</t>
  </si>
  <si>
    <t xml:space="preserve">    红云学校建设</t>
  </si>
  <si>
    <t xml:space="preserve">    义务教育学校校舍安全保障资金</t>
  </si>
  <si>
    <t xml:space="preserve">    四医院医疗设施及建设资金</t>
  </si>
  <si>
    <t>二、生态环保建设工程</t>
  </si>
  <si>
    <t xml:space="preserve">    石板滩天坑治理经费</t>
  </si>
  <si>
    <t>三、市政建设工程</t>
  </si>
  <si>
    <t>四、水利基础设施</t>
  </si>
  <si>
    <t xml:space="preserve">    小水库除险加固</t>
  </si>
  <si>
    <t xml:space="preserve">五、交通基础设施 </t>
  </si>
  <si>
    <t xml:space="preserve">    路面大中修工程</t>
  </si>
  <si>
    <t xml:space="preserve">    G319西线路面大修工程</t>
  </si>
  <si>
    <t xml:space="preserve">    生命安防工程</t>
  </si>
  <si>
    <t xml:space="preserve">    危桥改造（7座）</t>
  </si>
  <si>
    <t xml:space="preserve">    常德南收费站改扩建工程</t>
  </si>
  <si>
    <t xml:space="preserve">    旅游资源产业路</t>
  </si>
  <si>
    <t xml:space="preserve">    交通建设（农村公路建设）</t>
  </si>
  <si>
    <t xml:space="preserve">    2020-2022年生命安防工程</t>
  </si>
  <si>
    <t xml:space="preserve">    危桥改造</t>
  </si>
  <si>
    <t xml:space="preserve">    资源产业路</t>
  </si>
  <si>
    <t>六、农村民生工程和农村基础设施</t>
  </si>
  <si>
    <t>七、扶贫和保障性安居工程</t>
  </si>
  <si>
    <t>八、其他公益性资本项目</t>
  </si>
  <si>
    <t>B、新增专项债券（列基金预算收支）</t>
  </si>
  <si>
    <t>一、城镇老旧小区改造工程</t>
  </si>
  <si>
    <t>二、高新区标准化厂房（三期）建设工程</t>
  </si>
  <si>
    <t>三、全域旅游配套基础设施建设项目</t>
  </si>
  <si>
    <t>四、智慧停车场建设项目</t>
  </si>
  <si>
    <t>预计全年全口径退税70000万元，地方负担37.5%即26250万元加上2021年部分3978万元&lt;835+3143&gt;，留抵退税地方负担上解30228万元（区本级13025、高新区17203）。</t>
    <phoneticPr fontId="13" type="noConversion"/>
  </si>
  <si>
    <t>增减
金额</t>
    <phoneticPr fontId="13" type="noConversion"/>
  </si>
  <si>
    <t xml:space="preserve">    土地成本由年初预算60000万元调整为20000万元，调减40000万元。                                                                           
    一、已列支7667万元：
1、（区自然资源局）海乘职业学校地块收购成本及相关费用299.91万元；
2、（区国有资产经营管理中心）（江南新城）政府支出责任230万元；
3、（区自然资源局）郭家铺街道公租房社保资金27.387万元；
4、（区自然资源事务中心）尧天坪35千伏输变电工程项目征拆补偿款24.5166万元；
5、（区自然资源事务中心）江南城区公共配套设施（二期）工程项目征拆补偿款16.4664万元；
6、（镇德桥镇人民政府）海乘职业学校迁址扩建奖补溢价221.77万元；
7、（区国有资产经营管理中心）（阳明湖公司）土地报批资金3000万元；
8、（区自然资源事务中心）鼎城区一中红云学校尾款及增补拆迁款371.7457万元；
9、（区国有土地上房屋征收与补偿工作办公室）湖南省烟草公司常德市公司武陵镇批发部征收补偿资金117.17万元；
10、（区自然资源局）2021年度第十一批次建设项目报批费用31.1707万元；                                           11、（区自然资源事务中心）蔡家岗派出所业务用房项目拆迁款53.4698万元；                                            12、（区自然资源事务中心）S313双蔡线公路项目征拆安置补偿款1041.8142万元；                                               13、（区自然资源事务中心）益阳至常德高速公路扩容工程项目征拆补偿款270万元；                                                14、（区自然资源局）军休所地块收购价款及汇川地块收回补偿款1961.62万元。
    二、后段预计列支12333万元。</t>
    <phoneticPr fontId="13" type="noConversion"/>
  </si>
  <si>
    <t>另：国有资本经营预算支出：预算收入949万元调出至一般公共预算。</t>
    <phoneticPr fontId="13" type="noConversion"/>
  </si>
  <si>
    <t>加：地方政府新增一般债券
    收入</t>
    <phoneticPr fontId="13" type="noConversion"/>
  </si>
  <si>
    <t>减：新增专项债券列支</t>
    <phoneticPr fontId="13" type="noConversion"/>
  </si>
  <si>
    <t xml:space="preserve">  1、基金区级专项支出</t>
    <phoneticPr fontId="13" type="noConversion"/>
  </si>
  <si>
    <t xml:space="preserve">  2、基金追加</t>
    <phoneticPr fontId="13" type="noConversion"/>
  </si>
  <si>
    <t xml:space="preserve">  3、基金非税收入拨款</t>
    <phoneticPr fontId="13" type="noConversion"/>
  </si>
  <si>
    <t xml:space="preserve">  4、基金列收列支土地成本</t>
    <phoneticPr fontId="13" type="noConversion"/>
  </si>
  <si>
    <t xml:space="preserve">编制:区财政局预算股                                                                        单位:万元 </t>
    <phoneticPr fontId="13" type="noConversion"/>
  </si>
  <si>
    <t>一、税收收入</t>
    <phoneticPr fontId="13" type="noConversion"/>
  </si>
  <si>
    <t xml:space="preserve">  3、其他政府性基金非税收入</t>
    <phoneticPr fontId="13" type="noConversion"/>
  </si>
  <si>
    <t>加：高新区上解收入</t>
    <phoneticPr fontId="13" type="noConversion"/>
  </si>
  <si>
    <t xml:space="preserve">  1、地方可用财力安排支出
    （包干支出）</t>
    <phoneticPr fontId="13" type="noConversion"/>
  </si>
  <si>
    <t>减：一般公共预算支出</t>
    <phoneticPr fontId="13" type="noConversion"/>
  </si>
  <si>
    <t xml:space="preserve">  税务局</t>
    <phoneticPr fontId="13" type="noConversion"/>
  </si>
  <si>
    <t xml:space="preserve">  1、增值税</t>
    <phoneticPr fontId="13" type="noConversion"/>
  </si>
  <si>
    <t xml:space="preserve">  2、企业所得税</t>
    <phoneticPr fontId="13" type="noConversion"/>
  </si>
  <si>
    <t xml:space="preserve">  3、个人所得税</t>
    <phoneticPr fontId="13" type="noConversion"/>
  </si>
  <si>
    <t xml:space="preserve">  4、契税和耕地占用税</t>
    <phoneticPr fontId="13" type="noConversion"/>
  </si>
  <si>
    <t xml:space="preserve">  5、土地增值税</t>
    <phoneticPr fontId="13" type="noConversion"/>
  </si>
  <si>
    <t xml:space="preserve">  6、其他工商税收</t>
    <phoneticPr fontId="13" type="noConversion"/>
  </si>
  <si>
    <r>
      <t xml:space="preserve">编制:区财政局预算股                                                                   单位:万元 </t>
    </r>
    <r>
      <rPr>
        <sz val="10"/>
        <rFont val="宋体"/>
        <family val="3"/>
        <charset val="134"/>
      </rPr>
      <t xml:space="preserve"> </t>
    </r>
    <phoneticPr fontId="13" type="noConversion"/>
  </si>
  <si>
    <t>加：上年结转收入</t>
    <phoneticPr fontId="13" type="noConversion"/>
  </si>
  <si>
    <t>减：结转下年支出</t>
    <phoneticPr fontId="13" type="noConversion"/>
  </si>
  <si>
    <t>加：上年结转收入</t>
    <phoneticPr fontId="13" type="noConversion"/>
  </si>
  <si>
    <t>净财力39165万元（教育费附加3087万元、资产处置收益28478万元、非税收入统筹5200万元、国库利息收入2400万元）、资产处置成本3500万元、非税收入拨款12423万元、其他非税收入对应列支2420万元。</t>
    <phoneticPr fontId="13" type="noConversion"/>
  </si>
  <si>
    <t>加：高新区上解收入</t>
    <phoneticPr fontId="13" type="noConversion"/>
  </si>
  <si>
    <t>其他区级预留专项调减</t>
    <phoneticPr fontId="13" type="noConversion"/>
  </si>
  <si>
    <t>其他区级预留专项调减934万元、用新增一般债券置换预留一般专项调减4668万元。</t>
    <phoneticPr fontId="13" type="noConversion"/>
  </si>
  <si>
    <t>1-9月已支出14157元+后段预计支出13051万元（共25383万元-机关社保兜底1500万元-从新增债中列支10832万元）+枉水河道拍卖收入等资产处置收益中对应列支3500万元=合计调增30708万元（14157+13051+3500）。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</si>
</sst>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000_ "/>
    <numFmt numFmtId="178" formatCode="0.00_ "/>
  </numFmts>
  <fonts count="32">
    <font>
      <sz val="12"/>
      <name val="宋体"/>
      <charset val="134"/>
    </font>
    <font>
      <sz val="11"/>
      <name val="宋体"/>
      <family val="3"/>
      <charset val="134"/>
    </font>
    <font>
      <sz val="15"/>
      <name val="宋体"/>
      <family val="3"/>
      <charset val="134"/>
    </font>
    <font>
      <b/>
      <sz val="23"/>
      <name val="楷体_GB2312"/>
      <family val="3"/>
      <charset val="134"/>
    </font>
    <font>
      <sz val="18"/>
      <name val="方正小标宋_GBK"/>
      <charset val="134"/>
    </font>
    <font>
      <b/>
      <sz val="11"/>
      <name val="黑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3"/>
      <name val="宋体"/>
      <family val="3"/>
      <charset val="134"/>
    </font>
    <font>
      <b/>
      <sz val="19"/>
      <name val="楷体_GB2312"/>
      <family val="3"/>
      <charset val="134"/>
    </font>
    <font>
      <b/>
      <sz val="18"/>
      <name val="楷体_GB2312"/>
      <family val="3"/>
      <charset val="134"/>
    </font>
    <font>
      <sz val="9"/>
      <name val="宋体"/>
      <family val="3"/>
      <charset val="134"/>
    </font>
    <font>
      <b/>
      <sz val="22"/>
      <name val="楷体_GB2312"/>
      <family val="3"/>
      <charset val="134"/>
    </font>
    <font>
      <sz val="11"/>
      <name val="Times New Roman"/>
      <family val="1"/>
    </font>
    <font>
      <sz val="11"/>
      <color indexed="9"/>
      <name val="Tahoma"/>
      <family val="2"/>
    </font>
    <font>
      <sz val="11"/>
      <color indexed="17"/>
      <name val="Tahoma"/>
      <family val="2"/>
    </font>
    <font>
      <sz val="11"/>
      <color indexed="8"/>
      <name val="Tahoma"/>
      <family val="2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8"/>
      <name val="宋体"/>
      <family val="3"/>
      <charset val="134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6"/>
      <name val="宋体"/>
      <family val="3"/>
      <charset val="134"/>
    </font>
    <font>
      <sz val="6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70">
    <xf numFmtId="0" fontId="0" fillId="0" borderId="0"/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/>
    <xf numFmtId="0" fontId="21" fillId="0" borderId="0" applyNumberFormat="0" applyFill="0" applyBorder="0" applyAlignment="0" applyProtection="0">
      <alignment vertical="top"/>
    </xf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88">
    <xf numFmtId="0" fontId="0" fillId="0" borderId="0" xfId="0"/>
    <xf numFmtId="176" fontId="1" fillId="0" borderId="0" xfId="58" applyNumberFormat="1" applyFont="1" applyFill="1" applyAlignment="1">
      <alignment vertical="center"/>
    </xf>
    <xf numFmtId="176" fontId="0" fillId="0" borderId="0" xfId="58" applyNumberFormat="1" applyFont="1" applyFill="1" applyAlignment="1">
      <alignment vertical="center"/>
    </xf>
    <xf numFmtId="176" fontId="2" fillId="0" borderId="0" xfId="58" applyNumberFormat="1" applyFont="1" applyFill="1" applyAlignment="1">
      <alignment vertical="center"/>
    </xf>
    <xf numFmtId="176" fontId="4" fillId="0" borderId="0" xfId="58" applyNumberFormat="1" applyFont="1" applyFill="1" applyAlignment="1">
      <alignment horizontal="center" vertical="center"/>
    </xf>
    <xf numFmtId="176" fontId="0" fillId="0" borderId="0" xfId="58" applyNumberFormat="1" applyFont="1" applyFill="1" applyBorder="1" applyAlignment="1">
      <alignment vertical="center"/>
    </xf>
    <xf numFmtId="176" fontId="1" fillId="0" borderId="2" xfId="58" applyNumberFormat="1" applyFont="1" applyFill="1" applyBorder="1" applyAlignment="1">
      <alignment horizontal="center" vertical="center" wrapText="1"/>
    </xf>
    <xf numFmtId="176" fontId="5" fillId="0" borderId="2" xfId="58" applyNumberFormat="1" applyFont="1" applyFill="1" applyBorder="1" applyAlignment="1">
      <alignment horizontal="center" vertical="center" wrapText="1"/>
    </xf>
    <xf numFmtId="177" fontId="6" fillId="0" borderId="2" xfId="58" applyNumberFormat="1" applyFont="1" applyFill="1" applyBorder="1" applyAlignment="1">
      <alignment vertical="center" wrapText="1"/>
    </xf>
    <xf numFmtId="176" fontId="6" fillId="0" borderId="2" xfId="58" applyNumberFormat="1" applyFont="1" applyFill="1" applyBorder="1" applyAlignment="1">
      <alignment vertical="center" wrapText="1"/>
    </xf>
    <xf numFmtId="176" fontId="1" fillId="0" borderId="2" xfId="57" applyNumberFormat="1" applyFont="1" applyFill="1" applyBorder="1" applyAlignment="1">
      <alignment vertical="center" wrapText="1"/>
    </xf>
    <xf numFmtId="177" fontId="1" fillId="0" borderId="2" xfId="58" applyNumberFormat="1" applyFont="1" applyFill="1" applyBorder="1" applyAlignment="1">
      <alignment vertical="center" wrapText="1"/>
    </xf>
    <xf numFmtId="177" fontId="1" fillId="0" borderId="2" xfId="57" applyNumberFormat="1" applyFont="1" applyFill="1" applyBorder="1" applyAlignment="1">
      <alignment vertical="center" wrapText="1"/>
    </xf>
    <xf numFmtId="176" fontId="1" fillId="0" borderId="2" xfId="58" applyNumberFormat="1" applyFont="1" applyFill="1" applyBorder="1" applyAlignment="1">
      <alignment vertical="center" wrapText="1"/>
    </xf>
    <xf numFmtId="2" fontId="1" fillId="0" borderId="2" xfId="54" applyNumberFormat="1" applyFont="1" applyFill="1" applyBorder="1" applyAlignment="1">
      <alignment horizontal="left" vertical="center" wrapText="1"/>
    </xf>
    <xf numFmtId="2" fontId="1" fillId="0" borderId="2" xfId="53" applyNumberFormat="1" applyFont="1" applyFill="1" applyBorder="1" applyAlignment="1">
      <alignment horizontal="left" vertical="center" wrapText="1"/>
    </xf>
    <xf numFmtId="0" fontId="1" fillId="0" borderId="2" xfId="40" applyFont="1" applyFill="1" applyBorder="1" applyAlignment="1">
      <alignment horizontal="left" vertical="center" wrapText="1"/>
    </xf>
    <xf numFmtId="0" fontId="1" fillId="0" borderId="2" xfId="41" applyFont="1" applyFill="1" applyBorder="1" applyAlignment="1">
      <alignment horizontal="left" vertical="center" wrapText="1"/>
    </xf>
    <xf numFmtId="2" fontId="1" fillId="0" borderId="2" xfId="41" applyNumberFormat="1" applyFont="1" applyFill="1" applyBorder="1" applyAlignment="1">
      <alignment horizontal="left" vertical="center" wrapText="1"/>
    </xf>
    <xf numFmtId="176" fontId="1" fillId="0" borderId="2" xfId="57" applyNumberFormat="1" applyFont="1" applyFill="1" applyBorder="1" applyAlignment="1">
      <alignment horizontal="left" vertical="center" wrapText="1"/>
    </xf>
    <xf numFmtId="176" fontId="1" fillId="0" borderId="2" xfId="58" applyNumberFormat="1" applyFont="1" applyFill="1" applyBorder="1" applyAlignment="1">
      <alignment horizontal="left" vertical="center" wrapText="1" indent="1"/>
    </xf>
    <xf numFmtId="177" fontId="1" fillId="0" borderId="2" xfId="58" applyNumberFormat="1" applyFont="1" applyFill="1" applyBorder="1" applyAlignment="1">
      <alignment vertical="center"/>
    </xf>
    <xf numFmtId="176" fontId="0" fillId="0" borderId="2" xfId="58" applyNumberFormat="1" applyFont="1" applyFill="1" applyBorder="1" applyAlignment="1">
      <alignment vertical="center"/>
    </xf>
    <xf numFmtId="176" fontId="0" fillId="0" borderId="0" xfId="58" applyNumberFormat="1" applyFont="1" applyFill="1" applyBorder="1" applyAlignment="1">
      <alignment horizontal="right" vertical="center"/>
    </xf>
    <xf numFmtId="176" fontId="7" fillId="0" borderId="2" xfId="58" applyNumberFormat="1" applyFont="1" applyFill="1" applyBorder="1" applyAlignment="1">
      <alignment vertical="center" wrapText="1"/>
    </xf>
    <xf numFmtId="176" fontId="8" fillId="0" borderId="2" xfId="58" applyNumberFormat="1" applyFont="1" applyFill="1" applyBorder="1" applyAlignment="1">
      <alignment vertical="center" wrapText="1"/>
    </xf>
    <xf numFmtId="0" fontId="8" fillId="0" borderId="0" xfId="23" applyFont="1" applyFill="1">
      <alignment vertical="center"/>
    </xf>
    <xf numFmtId="0" fontId="9" fillId="0" borderId="0" xfId="23" applyFont="1" applyFill="1">
      <alignment vertical="center"/>
    </xf>
    <xf numFmtId="0" fontId="9" fillId="0" borderId="0" xfId="46" applyFont="1" applyFill="1">
      <alignment vertical="center"/>
    </xf>
    <xf numFmtId="0" fontId="0" fillId="0" borderId="0" xfId="23" applyFont="1" applyFill="1" applyAlignment="1">
      <alignment vertical="center" wrapText="1"/>
    </xf>
    <xf numFmtId="0" fontId="0" fillId="0" borderId="0" xfId="23" applyFont="1" applyFill="1">
      <alignment vertical="center"/>
    </xf>
    <xf numFmtId="0" fontId="10" fillId="0" borderId="0" xfId="23" applyFont="1" applyFill="1" applyAlignment="1">
      <alignment vertical="center" wrapText="1"/>
    </xf>
    <xf numFmtId="0" fontId="9" fillId="0" borderId="3" xfId="23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5" xfId="23" applyFont="1" applyFill="1" applyBorder="1" applyAlignment="1">
      <alignment horizontal="center" vertical="center"/>
    </xf>
    <xf numFmtId="0" fontId="9" fillId="0" borderId="6" xfId="23" applyFont="1" applyFill="1" applyBorder="1" applyAlignment="1">
      <alignment horizontal="center" vertical="center" wrapText="1"/>
    </xf>
    <xf numFmtId="176" fontId="9" fillId="0" borderId="2" xfId="23" applyNumberFormat="1" applyFont="1" applyFill="1" applyBorder="1" applyAlignment="1">
      <alignment vertical="center"/>
    </xf>
    <xf numFmtId="0" fontId="1" fillId="0" borderId="7" xfId="23" applyFont="1" applyFill="1" applyBorder="1" applyAlignment="1">
      <alignment vertical="center" wrapText="1"/>
    </xf>
    <xf numFmtId="0" fontId="9" fillId="0" borderId="6" xfId="23" applyFont="1" applyFill="1" applyBorder="1" applyAlignment="1">
      <alignment vertical="center" wrapText="1"/>
    </xf>
    <xf numFmtId="0" fontId="0" fillId="0" borderId="6" xfId="59" applyFont="1" applyFill="1" applyBorder="1" applyAlignment="1">
      <alignment horizontal="left" vertical="center" wrapText="1"/>
    </xf>
    <xf numFmtId="176" fontId="0" fillId="0" borderId="2" xfId="46" applyNumberFormat="1" applyFont="1" applyFill="1" applyBorder="1" applyAlignment="1">
      <alignment vertical="center"/>
    </xf>
    <xf numFmtId="0" fontId="1" fillId="0" borderId="7" xfId="46" applyFont="1" applyFill="1" applyBorder="1" applyAlignment="1">
      <alignment vertical="center" wrapText="1"/>
    </xf>
    <xf numFmtId="0" fontId="1" fillId="0" borderId="7" xfId="48" applyFont="1" applyFill="1" applyBorder="1" applyAlignment="1">
      <alignment vertical="center" wrapText="1"/>
    </xf>
    <xf numFmtId="0" fontId="0" fillId="0" borderId="6" xfId="23" applyFont="1" applyFill="1" applyBorder="1" applyAlignment="1">
      <alignment vertical="center" wrapText="1"/>
    </xf>
    <xf numFmtId="176" fontId="0" fillId="0" borderId="2" xfId="23" applyNumberFormat="1" applyFont="1" applyFill="1" applyBorder="1" applyAlignment="1">
      <alignment vertical="center"/>
    </xf>
    <xf numFmtId="0" fontId="0" fillId="0" borderId="7" xfId="23" applyFont="1" applyFill="1" applyBorder="1" applyAlignment="1">
      <alignment vertical="center" wrapText="1"/>
    </xf>
    <xf numFmtId="0" fontId="6" fillId="0" borderId="7" xfId="23" applyFont="1" applyFill="1" applyBorder="1" applyAlignment="1">
      <alignment vertical="center" wrapText="1"/>
    </xf>
    <xf numFmtId="0" fontId="9" fillId="0" borderId="6" xfId="23" applyFont="1" applyFill="1" applyBorder="1" applyAlignment="1">
      <alignment horizontal="left" vertical="center" wrapText="1"/>
    </xf>
    <xf numFmtId="176" fontId="9" fillId="0" borderId="2" xfId="23" applyNumberFormat="1" applyFont="1" applyFill="1" applyBorder="1" applyAlignment="1">
      <alignment horizontal="right" vertical="center"/>
    </xf>
    <xf numFmtId="0" fontId="8" fillId="0" borderId="7" xfId="23" applyFont="1" applyFill="1" applyBorder="1" applyAlignment="1">
      <alignment vertical="center" wrapText="1"/>
    </xf>
    <xf numFmtId="0" fontId="0" fillId="0" borderId="8" xfId="23" applyFont="1" applyFill="1" applyBorder="1" applyAlignment="1">
      <alignment vertical="center" wrapText="1"/>
    </xf>
    <xf numFmtId="176" fontId="0" fillId="0" borderId="9" xfId="23" applyNumberFormat="1" applyFont="1" applyFill="1" applyBorder="1" applyAlignment="1">
      <alignment vertical="center"/>
    </xf>
    <xf numFmtId="0" fontId="1" fillId="0" borderId="10" xfId="23" applyFont="1" applyFill="1" applyBorder="1" applyAlignment="1">
      <alignment vertical="center" wrapText="1"/>
    </xf>
    <xf numFmtId="0" fontId="0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31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12" xfId="0" applyNumberFormat="1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9" fillId="0" borderId="8" xfId="55" applyFont="1" applyBorder="1" applyAlignment="1">
      <alignment vertical="center"/>
    </xf>
    <xf numFmtId="176" fontId="9" fillId="0" borderId="9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8" fillId="0" borderId="0" xfId="46" applyFont="1" applyFill="1">
      <alignment vertical="center"/>
    </xf>
    <xf numFmtId="0" fontId="0" fillId="0" borderId="0" xfId="46" applyFont="1" applyFill="1" applyAlignment="1">
      <alignment vertical="center" wrapText="1"/>
    </xf>
    <xf numFmtId="0" fontId="0" fillId="0" borderId="0" xfId="46" applyFont="1" applyFill="1">
      <alignment vertical="center"/>
    </xf>
    <xf numFmtId="0" fontId="10" fillId="0" borderId="0" xfId="46" applyFont="1" applyFill="1" applyAlignment="1">
      <alignment vertical="center" wrapText="1"/>
    </xf>
    <xf numFmtId="0" fontId="9" fillId="0" borderId="3" xfId="46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5" xfId="46" applyFont="1" applyFill="1" applyBorder="1" applyAlignment="1">
      <alignment horizontal="center" vertical="center"/>
    </xf>
    <xf numFmtId="0" fontId="9" fillId="0" borderId="6" xfId="46" applyFont="1" applyFill="1" applyBorder="1" applyAlignment="1">
      <alignment horizontal="center" vertical="center" wrapText="1"/>
    </xf>
    <xf numFmtId="176" fontId="9" fillId="0" borderId="2" xfId="46" applyNumberFormat="1" applyFont="1" applyFill="1" applyBorder="1" applyAlignment="1">
      <alignment vertical="center"/>
    </xf>
    <xf numFmtId="0" fontId="9" fillId="0" borderId="6" xfId="46" applyFont="1" applyFill="1" applyBorder="1" applyAlignment="1">
      <alignment vertical="center" wrapText="1"/>
    </xf>
    <xf numFmtId="0" fontId="1" fillId="0" borderId="7" xfId="45" applyFont="1" applyFill="1" applyBorder="1" applyAlignment="1">
      <alignment vertical="center" wrapText="1"/>
    </xf>
    <xf numFmtId="0" fontId="0" fillId="0" borderId="6" xfId="46" applyFont="1" applyFill="1" applyBorder="1" applyAlignment="1">
      <alignment vertical="center" wrapText="1"/>
    </xf>
    <xf numFmtId="0" fontId="0" fillId="0" borderId="7" xfId="46" applyFont="1" applyFill="1" applyBorder="1" applyAlignment="1">
      <alignment vertical="center" wrapText="1"/>
    </xf>
    <xf numFmtId="0" fontId="0" fillId="0" borderId="6" xfId="56" applyFont="1" applyFill="1" applyBorder="1" applyAlignment="1">
      <alignment horizontal="left" vertical="center" wrapText="1"/>
    </xf>
    <xf numFmtId="0" fontId="1" fillId="0" borderId="7" xfId="56" applyFont="1" applyFill="1" applyBorder="1" applyAlignment="1">
      <alignment horizontal="left" vertical="center"/>
    </xf>
    <xf numFmtId="0" fontId="0" fillId="0" borderId="6" xfId="16" applyFont="1" applyFill="1" applyBorder="1" applyAlignment="1">
      <alignment horizontal="left" vertical="center" wrapText="1"/>
    </xf>
    <xf numFmtId="0" fontId="1" fillId="0" borderId="7" xfId="16" applyFont="1" applyFill="1" applyBorder="1" applyAlignment="1">
      <alignment horizontal="left" vertical="center"/>
    </xf>
    <xf numFmtId="0" fontId="0" fillId="0" borderId="7" xfId="56" applyFont="1" applyFill="1" applyBorder="1" applyAlignment="1">
      <alignment horizontal="left" vertical="center"/>
    </xf>
    <xf numFmtId="0" fontId="1" fillId="0" borderId="7" xfId="59" applyFont="1" applyFill="1" applyBorder="1" applyAlignment="1">
      <alignment horizontal="left" vertical="center" wrapText="1"/>
    </xf>
    <xf numFmtId="0" fontId="6" fillId="0" borderId="7" xfId="46" applyFont="1" applyFill="1" applyBorder="1" applyAlignment="1">
      <alignment vertical="center" wrapText="1"/>
    </xf>
    <xf numFmtId="0" fontId="9" fillId="0" borderId="11" xfId="46" applyFont="1" applyFill="1" applyBorder="1" applyAlignment="1">
      <alignment horizontal="left" vertical="center" wrapText="1"/>
    </xf>
    <xf numFmtId="176" fontId="9" fillId="0" borderId="12" xfId="46" applyNumberFormat="1" applyFont="1" applyFill="1" applyBorder="1" applyAlignment="1">
      <alignment horizontal="center" vertical="center"/>
    </xf>
    <xf numFmtId="0" fontId="13" fillId="0" borderId="7" xfId="46" applyFont="1" applyFill="1" applyBorder="1" applyAlignment="1">
      <alignment vertical="center" wrapText="1"/>
    </xf>
    <xf numFmtId="0" fontId="1" fillId="0" borderId="14" xfId="46" applyFont="1" applyFill="1" applyBorder="1" applyAlignment="1">
      <alignment vertical="center" wrapText="1"/>
    </xf>
    <xf numFmtId="0" fontId="8" fillId="0" borderId="7" xfId="46" applyFont="1" applyFill="1" applyBorder="1" applyAlignment="1">
      <alignment vertical="center" wrapText="1"/>
    </xf>
    <xf numFmtId="0" fontId="0" fillId="0" borderId="8" xfId="46" applyFont="1" applyFill="1" applyBorder="1" applyAlignment="1">
      <alignment vertical="center" wrapText="1"/>
    </xf>
    <xf numFmtId="176" fontId="0" fillId="0" borderId="9" xfId="46" applyNumberFormat="1" applyFont="1" applyFill="1" applyBorder="1" applyAlignment="1">
      <alignment vertical="center"/>
    </xf>
    <xf numFmtId="0" fontId="1" fillId="0" borderId="10" xfId="46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0" fillId="0" borderId="0" xfId="52" applyFont="1" applyAlignment="1">
      <alignment vertical="center" wrapText="1"/>
    </xf>
    <xf numFmtId="0" fontId="0" fillId="0" borderId="15" xfId="0" applyNumberFormat="1" applyFont="1" applyBorder="1" applyAlignment="1">
      <alignment horizontal="center" vertical="center"/>
    </xf>
    <xf numFmtId="0" fontId="0" fillId="0" borderId="0" xfId="52" applyFont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8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10" fillId="0" borderId="0" xfId="0" applyFont="1" applyFill="1"/>
    <xf numFmtId="0" fontId="1" fillId="0" borderId="0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78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178" fontId="9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distributed"/>
    </xf>
    <xf numFmtId="0" fontId="1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7" xfId="28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0" fontId="1" fillId="0" borderId="7" xfId="5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justify" vertical="center" wrapText="1"/>
    </xf>
    <xf numFmtId="178" fontId="0" fillId="0" borderId="2" xfId="0" applyNumberFormat="1" applyFont="1" applyFill="1" applyBorder="1" applyAlignment="1">
      <alignment vertical="center"/>
    </xf>
    <xf numFmtId="178" fontId="9" fillId="0" borderId="9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justify" vertical="center" wrapText="1"/>
    </xf>
    <xf numFmtId="0" fontId="0" fillId="0" borderId="0" xfId="0" applyFont="1" applyFill="1" applyAlignment="1"/>
    <xf numFmtId="0" fontId="14" fillId="0" borderId="0" xfId="0" applyFont="1" applyFill="1" applyAlignment="1">
      <alignment horizontal="center" vertical="center"/>
    </xf>
    <xf numFmtId="31" fontId="15" fillId="0" borderId="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46" applyFont="1" applyFill="1" applyAlignment="1">
      <alignment horizontal="center" vertical="center"/>
    </xf>
    <xf numFmtId="0" fontId="1" fillId="0" borderId="0" xfId="46" applyFont="1" applyFill="1" applyBorder="1" applyAlignment="1">
      <alignment horizontal="center" vertical="center" wrapText="1"/>
    </xf>
    <xf numFmtId="0" fontId="11" fillId="0" borderId="0" xfId="23" applyFont="1" applyFill="1" applyAlignment="1">
      <alignment horizontal="center" vertical="center"/>
    </xf>
    <xf numFmtId="0" fontId="1" fillId="0" borderId="0" xfId="23" applyFont="1" applyFill="1" applyBorder="1" applyAlignment="1">
      <alignment horizontal="center" vertical="center" wrapText="1"/>
    </xf>
    <xf numFmtId="0" fontId="8" fillId="0" borderId="0" xfId="23" applyFont="1" applyFill="1" applyBorder="1" applyAlignment="1">
      <alignment horizontal="center" vertical="center" wrapText="1"/>
    </xf>
    <xf numFmtId="0" fontId="9" fillId="0" borderId="0" xfId="23" applyFont="1" applyFill="1" applyBorder="1" applyAlignment="1">
      <alignment vertical="center" wrapText="1"/>
    </xf>
    <xf numFmtId="0" fontId="0" fillId="0" borderId="0" xfId="23" applyFont="1" applyFill="1" applyBorder="1" applyAlignment="1">
      <alignment vertical="center" wrapText="1"/>
    </xf>
    <xf numFmtId="176" fontId="3" fillId="0" borderId="0" xfId="58" applyNumberFormat="1" applyFont="1" applyFill="1" applyAlignment="1">
      <alignment horizontal="center" vertical="center"/>
    </xf>
    <xf numFmtId="31" fontId="1" fillId="0" borderId="1" xfId="58" applyNumberFormat="1" applyFont="1" applyFill="1" applyBorder="1" applyAlignment="1">
      <alignment horizontal="center" vertical="center"/>
    </xf>
    <xf numFmtId="176" fontId="1" fillId="0" borderId="2" xfId="58" applyNumberFormat="1" applyFont="1" applyFill="1" applyBorder="1" applyAlignment="1">
      <alignment horizontal="center" vertical="center"/>
    </xf>
    <xf numFmtId="176" fontId="1" fillId="0" borderId="2" xfId="58" applyNumberFormat="1" applyFont="1" applyFill="1" applyBorder="1" applyAlignment="1">
      <alignment horizontal="center" vertical="center" wrapText="1"/>
    </xf>
  </cellXfs>
  <cellStyles count="70">
    <cellStyle name="20% - 着色 1" xfId="14"/>
    <cellStyle name="20% - 着色 2" xfId="15"/>
    <cellStyle name="20% - 着色 3" xfId="17"/>
    <cellStyle name="20% - 着色 4" xfId="18"/>
    <cellStyle name="20% - 着色 5" xfId="5"/>
    <cellStyle name="20% - 着色 6" xfId="20"/>
    <cellStyle name="40% - 着色 1" xfId="21"/>
    <cellStyle name="40% - 着色 2" xfId="24"/>
    <cellStyle name="40% - 着色 3" xfId="3"/>
    <cellStyle name="40% - 着色 4" xfId="7"/>
    <cellStyle name="40% - 着色 5" xfId="9"/>
    <cellStyle name="40% - 着色 6" xfId="25"/>
    <cellStyle name="60% - 着色 1" xfId="12"/>
    <cellStyle name="60% - 着色 2" xfId="1"/>
    <cellStyle name="60% - 着色 3" xfId="13"/>
    <cellStyle name="60% - 着色 4" xfId="11"/>
    <cellStyle name="60% - 着色 5" xfId="26"/>
    <cellStyle name="60% - 着色 6" xfId="27"/>
    <cellStyle name="ColLevel_1" xfId="29"/>
    <cellStyle name="RowLevel_1" xfId="30"/>
    <cellStyle name="差_（附表一）2019年调整预算新增收支简表10.18" xfId="31"/>
    <cellStyle name="差_（人大会报告附表）2019年调整预算报告附表" xfId="32"/>
    <cellStyle name="差_2020年地方政府新增债券资金安排使用方案表（第一批新增一般债券）" xfId="33"/>
    <cellStyle name="差_2020年区级一般公共预算支出调整" xfId="34"/>
    <cellStyle name="差_2020年区级一般公共预算支出调整_附表八2021年地方政府新增债券资金安排使用方案" xfId="35"/>
    <cellStyle name="差_2020年下半年预计增加支出统计表（汇总）" xfId="8"/>
    <cellStyle name="差_Book1" xfId="36"/>
    <cellStyle name="差_Book1_附表八2021年地方政府新增债券资金安排使用方案" xfId="37"/>
    <cellStyle name="差_附表八2021年地方政府新增债券资金安排使用方案" xfId="38"/>
    <cellStyle name="差_附表五2020年区级一般公共预算支出调整" xfId="39"/>
    <cellStyle name="常规" xfId="0" builtinId="0"/>
    <cellStyle name="常规 2" xfId="28"/>
    <cellStyle name="常规 2 10 5" xfId="40"/>
    <cellStyle name="常规 2 10 5 3" xfId="41"/>
    <cellStyle name="常规 2 2" xfId="42"/>
    <cellStyle name="常规 2_（8月汇总）2021年未纳入预算需新增安排项目情况表" xfId="43"/>
    <cellStyle name="常规 2_附表五2020年区级一般公共预算支出调整" xfId="16"/>
    <cellStyle name="常规 27" xfId="44"/>
    <cellStyle name="常规 3" xfId="45"/>
    <cellStyle name="常规 3 2" xfId="46"/>
    <cellStyle name="常规 3 2_2020年调整预算" xfId="23"/>
    <cellStyle name="常规 3_（附表一二三）2019年调整预算后段预计支出明细表10.18" xfId="47"/>
    <cellStyle name="常规 3_2020年调整预算" xfId="48"/>
    <cellStyle name="常规 4" xfId="49"/>
    <cellStyle name="常规 4_2020年调整预算" xfId="50"/>
    <cellStyle name="常规_（2）2015年区级财政收支预安排表" xfId="51"/>
    <cellStyle name="常规_2011年财政收入完成情况" xfId="52"/>
    <cellStyle name="常规_Sheet1 5" xfId="53"/>
    <cellStyle name="常规_Sheet1_2020年地方政府新增债券资金安排使用方案表（第一批新增一般债券）" xfId="54"/>
    <cellStyle name="常规_Sheet1_2021年调整预算（11.10）" xfId="55"/>
    <cellStyle name="常规_Sheet1_附表五2020年区级一般公共预算支出调整" xfId="56"/>
    <cellStyle name="常规_附2-2017年地方政府新增债券资金安排使用方案 2" xfId="57"/>
    <cellStyle name="常规_附2-2017年地方政府新增债券资金安排使用方案 2_2020年地方政府新增债券资金安排使用方案表（第一批新增一般债券）" xfId="58"/>
    <cellStyle name="常规_附表五202年区级一般公共预算支出调整" xfId="59"/>
    <cellStyle name="好_（附表一）2019年调整预算新增收支简表10.18" xfId="22"/>
    <cellStyle name="好_（人大会报告附表）2019年调整预算报告附表" xfId="60"/>
    <cellStyle name="好_2020年地方政府新增债券资金安排使用方案表（第一批新增一般债券）" xfId="61"/>
    <cellStyle name="好_2020年区级一般公共预算支出调整" xfId="63"/>
    <cellStyle name="好_2020年区级一般公共预算支出调整_附表八2021年地方政府新增债券资金安排使用方案" xfId="6"/>
    <cellStyle name="好_2020年下半年预计增加支出统计表（汇总）" xfId="64"/>
    <cellStyle name="好_Book1" xfId="65"/>
    <cellStyle name="好_Book1_附表八2021年地方政府新增债券资金安排使用方案" xfId="66"/>
    <cellStyle name="好_附表八2021年地方政府新增债券资金安排使用方案" xfId="2"/>
    <cellStyle name="好_附表五2020年区级一般公共预算支出调整" xfId="62"/>
    <cellStyle name="着色 1" xfId="4"/>
    <cellStyle name="着色 2" xfId="19"/>
    <cellStyle name="着色 3" xfId="67"/>
    <cellStyle name="着色 4" xfId="68"/>
    <cellStyle name="着色 5" xfId="10"/>
    <cellStyle name="着色 6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workbookViewId="0">
      <pane ySplit="6" topLeftCell="A7" activePane="bottomLeft" state="frozen"/>
      <selection activeCell="C7" sqref="C7"/>
      <selection pane="bottomLeft" activeCell="N42" sqref="N42"/>
    </sheetView>
  </sheetViews>
  <sheetFormatPr defaultColWidth="9" defaultRowHeight="14.25"/>
  <cols>
    <col min="1" max="1" width="31.25" style="125" customWidth="1"/>
    <col min="2" max="2" width="9.375" style="125" customWidth="1"/>
    <col min="3" max="3" width="9.625" style="125" customWidth="1"/>
    <col min="4" max="4" width="9" style="125"/>
    <col min="5" max="5" width="9" style="162"/>
    <col min="6" max="6" width="10.25" style="125" customWidth="1"/>
    <col min="7" max="7" width="8.75" style="125" customWidth="1"/>
    <col min="8" max="8" width="9" style="125"/>
    <col min="9" max="9" width="9.25" style="125" customWidth="1"/>
    <col min="10" max="10" width="42.75" style="125" customWidth="1"/>
    <col min="11" max="11" width="11.875" style="125" customWidth="1"/>
    <col min="12" max="16384" width="9" style="125"/>
  </cols>
  <sheetData>
    <row r="1" spans="1:10" ht="15">
      <c r="A1" s="126" t="s">
        <v>0</v>
      </c>
    </row>
    <row r="2" spans="1:10" ht="30" customHeight="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ht="14.25" customHeight="1"/>
    <row r="4" spans="1:10" s="123" customFormat="1" ht="22.5" customHeight="1">
      <c r="A4" s="127" t="s">
        <v>2</v>
      </c>
      <c r="B4" s="127"/>
      <c r="C4" s="127"/>
      <c r="D4" s="127"/>
      <c r="E4" s="127"/>
      <c r="F4" s="127"/>
      <c r="G4" s="127"/>
      <c r="H4" s="164"/>
      <c r="I4" s="164"/>
      <c r="J4" s="146" t="s">
        <v>3</v>
      </c>
    </row>
    <row r="5" spans="1:10" ht="30" customHeight="1">
      <c r="A5" s="168" t="s">
        <v>4</v>
      </c>
      <c r="B5" s="170" t="s">
        <v>5</v>
      </c>
      <c r="C5" s="165" t="s">
        <v>6</v>
      </c>
      <c r="D5" s="165"/>
      <c r="E5" s="172" t="s">
        <v>264</v>
      </c>
      <c r="F5" s="170" t="s">
        <v>7</v>
      </c>
      <c r="G5" s="170" t="s">
        <v>8</v>
      </c>
      <c r="H5" s="166" t="s">
        <v>9</v>
      </c>
      <c r="I5" s="166"/>
      <c r="J5" s="174" t="s">
        <v>10</v>
      </c>
    </row>
    <row r="6" spans="1:10" ht="30" customHeight="1">
      <c r="A6" s="169"/>
      <c r="B6" s="171"/>
      <c r="C6" s="128" t="s">
        <v>11</v>
      </c>
      <c r="D6" s="129" t="s">
        <v>12</v>
      </c>
      <c r="E6" s="173"/>
      <c r="F6" s="171"/>
      <c r="G6" s="171"/>
      <c r="H6" s="128" t="s">
        <v>13</v>
      </c>
      <c r="I6" s="147" t="s">
        <v>14</v>
      </c>
      <c r="J6" s="175"/>
    </row>
    <row r="7" spans="1:10" ht="40.5">
      <c r="A7" s="130" t="s">
        <v>15</v>
      </c>
      <c r="B7" s="131">
        <v>190032</v>
      </c>
      <c r="C7" s="131">
        <f>C8+C16</f>
        <v>126278</v>
      </c>
      <c r="D7" s="132">
        <f>C7/B7*100</f>
        <v>66.45</v>
      </c>
      <c r="E7" s="62">
        <f>F7-B7</f>
        <v>798</v>
      </c>
      <c r="F7" s="131">
        <f>F8+F16</f>
        <v>190830</v>
      </c>
      <c r="G7" s="131">
        <v>177789</v>
      </c>
      <c r="H7" s="133">
        <f t="shared" ref="H7:H18" si="0">F7-G7</f>
        <v>13041</v>
      </c>
      <c r="I7" s="132">
        <f t="shared" ref="I7:I18" si="1">H7/G7*100</f>
        <v>7.34</v>
      </c>
      <c r="J7" s="118" t="s">
        <v>16</v>
      </c>
    </row>
    <row r="8" spans="1:10" ht="54">
      <c r="A8" s="130" t="s">
        <v>274</v>
      </c>
      <c r="B8" s="62">
        <v>133322</v>
      </c>
      <c r="C8" s="62">
        <f>C9</f>
        <v>92428</v>
      </c>
      <c r="D8" s="132">
        <f t="shared" ref="D8:D24" si="2">C8/B8*100</f>
        <v>69.33</v>
      </c>
      <c r="E8" s="62">
        <f>F8-B8</f>
        <v>0</v>
      </c>
      <c r="F8" s="62">
        <f>F9</f>
        <v>133322</v>
      </c>
      <c r="G8" s="131">
        <v>124671</v>
      </c>
      <c r="H8" s="133">
        <f t="shared" si="0"/>
        <v>8651</v>
      </c>
      <c r="I8" s="132">
        <f t="shared" si="1"/>
        <v>6.94</v>
      </c>
      <c r="J8" s="118" t="s">
        <v>17</v>
      </c>
    </row>
    <row r="9" spans="1:10" ht="24.75" customHeight="1">
      <c r="A9" s="134" t="s">
        <v>279</v>
      </c>
      <c r="B9" s="67">
        <f>SUM(B10:B15)</f>
        <v>133322</v>
      </c>
      <c r="C9" s="67">
        <f>SUM(C10:C15)</f>
        <v>92428</v>
      </c>
      <c r="D9" s="135">
        <f t="shared" si="2"/>
        <v>69.33</v>
      </c>
      <c r="E9" s="67">
        <f>F9-B9</f>
        <v>0</v>
      </c>
      <c r="F9" s="67">
        <v>133322</v>
      </c>
      <c r="G9" s="67">
        <f>SUM(G10:G15)</f>
        <v>124671</v>
      </c>
      <c r="H9" s="136">
        <f t="shared" si="0"/>
        <v>8651</v>
      </c>
      <c r="I9" s="135">
        <f t="shared" si="1"/>
        <v>6.94</v>
      </c>
      <c r="J9" s="118"/>
    </row>
    <row r="10" spans="1:10" ht="23.1" customHeight="1">
      <c r="A10" s="134" t="s">
        <v>280</v>
      </c>
      <c r="B10" s="67">
        <v>40017</v>
      </c>
      <c r="C10" s="67">
        <v>18504</v>
      </c>
      <c r="D10" s="135">
        <f t="shared" si="2"/>
        <v>46.24</v>
      </c>
      <c r="E10" s="67"/>
      <c r="F10" s="67"/>
      <c r="G10" s="67">
        <v>39689</v>
      </c>
      <c r="H10" s="136"/>
      <c r="I10" s="135"/>
      <c r="J10" s="118"/>
    </row>
    <row r="11" spans="1:10" ht="23.1" customHeight="1">
      <c r="A11" s="134" t="s">
        <v>281</v>
      </c>
      <c r="B11" s="67">
        <v>10514</v>
      </c>
      <c r="C11" s="67">
        <v>6294</v>
      </c>
      <c r="D11" s="135">
        <f t="shared" si="2"/>
        <v>59.86</v>
      </c>
      <c r="E11" s="67"/>
      <c r="F11" s="67"/>
      <c r="G11" s="67">
        <v>11482</v>
      </c>
      <c r="H11" s="136"/>
      <c r="I11" s="135"/>
      <c r="J11" s="119"/>
    </row>
    <row r="12" spans="1:10" ht="23.1" customHeight="1">
      <c r="A12" s="134" t="s">
        <v>282</v>
      </c>
      <c r="B12" s="67">
        <v>4000</v>
      </c>
      <c r="C12" s="67">
        <v>1850</v>
      </c>
      <c r="D12" s="135">
        <f t="shared" si="2"/>
        <v>46.25</v>
      </c>
      <c r="E12" s="67"/>
      <c r="F12" s="67"/>
      <c r="G12" s="67">
        <v>3173</v>
      </c>
      <c r="H12" s="136"/>
      <c r="I12" s="135"/>
      <c r="J12" s="118"/>
    </row>
    <row r="13" spans="1:10" ht="23.1" customHeight="1">
      <c r="A13" s="134" t="s">
        <v>283</v>
      </c>
      <c r="B13" s="67">
        <v>37486</v>
      </c>
      <c r="C13" s="67">
        <v>42010</v>
      </c>
      <c r="D13" s="135">
        <f t="shared" si="2"/>
        <v>112.07</v>
      </c>
      <c r="E13" s="67"/>
      <c r="F13" s="67"/>
      <c r="G13" s="67">
        <v>32328</v>
      </c>
      <c r="H13" s="136"/>
      <c r="I13" s="135"/>
      <c r="J13" s="118"/>
    </row>
    <row r="14" spans="1:10" ht="23.1" customHeight="1">
      <c r="A14" s="134" t="s">
        <v>284</v>
      </c>
      <c r="B14" s="67">
        <v>15000</v>
      </c>
      <c r="C14" s="67"/>
      <c r="D14" s="135">
        <f t="shared" si="2"/>
        <v>0</v>
      </c>
      <c r="E14" s="67"/>
      <c r="F14" s="67"/>
      <c r="G14" s="67">
        <v>15046</v>
      </c>
      <c r="H14" s="136"/>
      <c r="I14" s="135"/>
      <c r="J14" s="118"/>
    </row>
    <row r="15" spans="1:10" ht="23.1" customHeight="1">
      <c r="A15" s="134" t="s">
        <v>285</v>
      </c>
      <c r="B15" s="67">
        <v>26305</v>
      </c>
      <c r="C15" s="67">
        <v>23770</v>
      </c>
      <c r="D15" s="135">
        <f t="shared" si="2"/>
        <v>90.36</v>
      </c>
      <c r="E15" s="67"/>
      <c r="F15" s="67"/>
      <c r="G15" s="67">
        <v>22953</v>
      </c>
      <c r="H15" s="136"/>
      <c r="I15" s="135"/>
      <c r="J15" s="119"/>
    </row>
    <row r="16" spans="1:10" ht="67.5">
      <c r="A16" s="130" t="s">
        <v>18</v>
      </c>
      <c r="B16" s="62">
        <f>SUM(B17,B20:B24)</f>
        <v>56710</v>
      </c>
      <c r="C16" s="62">
        <f>SUM(C17,C20:C24)</f>
        <v>33850</v>
      </c>
      <c r="D16" s="132">
        <f t="shared" si="2"/>
        <v>59.69</v>
      </c>
      <c r="E16" s="62">
        <f>F16-B16</f>
        <v>798</v>
      </c>
      <c r="F16" s="62">
        <f>SUM(F17,F20:F24)</f>
        <v>57508</v>
      </c>
      <c r="G16" s="62">
        <f>SUM(G17,G20:G24)</f>
        <v>53118</v>
      </c>
      <c r="H16" s="133">
        <f t="shared" si="0"/>
        <v>4390</v>
      </c>
      <c r="I16" s="132">
        <f t="shared" si="1"/>
        <v>8.26</v>
      </c>
      <c r="J16" s="118" t="s">
        <v>290</v>
      </c>
    </row>
    <row r="17" spans="1:11" ht="24.75" customHeight="1">
      <c r="A17" s="134" t="s">
        <v>19</v>
      </c>
      <c r="B17" s="67">
        <f>SUM(B18:B19)</f>
        <v>8407</v>
      </c>
      <c r="C17" s="67">
        <f>SUM(C18:C19)</f>
        <v>4232</v>
      </c>
      <c r="D17" s="135">
        <f t="shared" si="2"/>
        <v>50.34</v>
      </c>
      <c r="E17" s="67"/>
      <c r="F17" s="67">
        <f>SUM(F18:F19)</f>
        <v>5207</v>
      </c>
      <c r="G17" s="67">
        <f>SUM(G18:G19)</f>
        <v>7919</v>
      </c>
      <c r="H17" s="136">
        <f t="shared" si="0"/>
        <v>-2712</v>
      </c>
      <c r="I17" s="135">
        <f t="shared" si="1"/>
        <v>-34.25</v>
      </c>
      <c r="J17" s="118"/>
    </row>
    <row r="18" spans="1:11" ht="27">
      <c r="A18" s="137" t="s">
        <v>20</v>
      </c>
      <c r="B18" s="67">
        <v>6287</v>
      </c>
      <c r="C18" s="67">
        <v>1995</v>
      </c>
      <c r="D18" s="135">
        <f t="shared" si="2"/>
        <v>31.73</v>
      </c>
      <c r="E18" s="67"/>
      <c r="F18" s="67">
        <v>3087</v>
      </c>
      <c r="G18" s="67">
        <v>5126</v>
      </c>
      <c r="H18" s="136">
        <f t="shared" si="0"/>
        <v>-2039</v>
      </c>
      <c r="I18" s="135">
        <f t="shared" si="1"/>
        <v>-39.78</v>
      </c>
      <c r="J18" s="118" t="s">
        <v>21</v>
      </c>
      <c r="K18" s="148"/>
    </row>
    <row r="19" spans="1:11" ht="23.1" customHeight="1">
      <c r="A19" s="134" t="s">
        <v>22</v>
      </c>
      <c r="B19" s="67">
        <v>2120</v>
      </c>
      <c r="C19" s="67">
        <v>2237</v>
      </c>
      <c r="D19" s="135">
        <f t="shared" si="2"/>
        <v>105.52</v>
      </c>
      <c r="E19" s="67"/>
      <c r="F19" s="67">
        <v>2120</v>
      </c>
      <c r="G19" s="67">
        <v>2793</v>
      </c>
      <c r="H19" s="136">
        <f t="shared" ref="H19:H24" si="3">F19-G19</f>
        <v>-673</v>
      </c>
      <c r="I19" s="135">
        <f t="shared" ref="I19:I24" si="4">H19/G19*100</f>
        <v>-24.1</v>
      </c>
      <c r="J19" s="118"/>
    </row>
    <row r="20" spans="1:11" ht="24.75" customHeight="1">
      <c r="A20" s="134" t="s">
        <v>23</v>
      </c>
      <c r="B20" s="67">
        <v>7840</v>
      </c>
      <c r="C20" s="67">
        <v>2242</v>
      </c>
      <c r="D20" s="135">
        <f t="shared" si="2"/>
        <v>28.6</v>
      </c>
      <c r="E20" s="67"/>
      <c r="F20" s="67">
        <v>6540</v>
      </c>
      <c r="G20" s="67">
        <v>9429</v>
      </c>
      <c r="H20" s="136">
        <f t="shared" si="3"/>
        <v>-2889</v>
      </c>
      <c r="I20" s="135">
        <f t="shared" si="4"/>
        <v>-30.64</v>
      </c>
      <c r="J20" s="118"/>
    </row>
    <row r="21" spans="1:11" ht="24.75" customHeight="1">
      <c r="A21" s="134" t="s">
        <v>24</v>
      </c>
      <c r="B21" s="67">
        <v>4710</v>
      </c>
      <c r="C21" s="67">
        <v>9487</v>
      </c>
      <c r="D21" s="135">
        <f t="shared" si="2"/>
        <v>201.42</v>
      </c>
      <c r="E21" s="67"/>
      <c r="F21" s="67">
        <v>6530</v>
      </c>
      <c r="G21" s="67">
        <v>11877</v>
      </c>
      <c r="H21" s="136">
        <f t="shared" si="3"/>
        <v>-5347</v>
      </c>
      <c r="I21" s="135">
        <f t="shared" si="4"/>
        <v>-45.02</v>
      </c>
      <c r="J21" s="118"/>
    </row>
    <row r="22" spans="1:11" s="124" customFormat="1" ht="24.75" customHeight="1">
      <c r="A22" s="134" t="s">
        <v>25</v>
      </c>
      <c r="B22" s="67"/>
      <c r="C22" s="67"/>
      <c r="D22" s="135"/>
      <c r="E22" s="67"/>
      <c r="F22" s="67"/>
      <c r="G22" s="67">
        <v>0</v>
      </c>
      <c r="H22" s="136">
        <f t="shared" si="3"/>
        <v>0</v>
      </c>
      <c r="I22" s="135"/>
      <c r="J22" s="119"/>
    </row>
    <row r="23" spans="1:11" ht="40.5">
      <c r="A23" s="137" t="s">
        <v>26</v>
      </c>
      <c r="B23" s="67">
        <v>31489</v>
      </c>
      <c r="C23" s="67">
        <v>11981</v>
      </c>
      <c r="D23" s="135">
        <f t="shared" si="2"/>
        <v>38.049999999999997</v>
      </c>
      <c r="E23" s="67"/>
      <c r="F23" s="67">
        <f>B23+1978</f>
        <v>33467</v>
      </c>
      <c r="G23" s="67">
        <v>21646</v>
      </c>
      <c r="H23" s="136">
        <f t="shared" si="3"/>
        <v>11821</v>
      </c>
      <c r="I23" s="135">
        <f t="shared" si="4"/>
        <v>54.61</v>
      </c>
      <c r="J23" s="149" t="s">
        <v>27</v>
      </c>
    </row>
    <row r="24" spans="1:11" ht="24.75" customHeight="1">
      <c r="A24" s="134" t="s">
        <v>28</v>
      </c>
      <c r="B24" s="67">
        <v>4264</v>
      </c>
      <c r="C24" s="67">
        <v>5908</v>
      </c>
      <c r="D24" s="135">
        <f t="shared" si="2"/>
        <v>138.56</v>
      </c>
      <c r="E24" s="67"/>
      <c r="F24" s="67">
        <v>5764</v>
      </c>
      <c r="G24" s="67">
        <v>2247</v>
      </c>
      <c r="H24" s="136">
        <f t="shared" si="3"/>
        <v>3517</v>
      </c>
      <c r="I24" s="135">
        <f t="shared" si="4"/>
        <v>156.52000000000001</v>
      </c>
      <c r="J24" s="118"/>
    </row>
    <row r="25" spans="1:11" ht="29.1" customHeight="1">
      <c r="A25" s="138" t="s">
        <v>29</v>
      </c>
      <c r="B25" s="62">
        <v>132315</v>
      </c>
      <c r="C25" s="139"/>
      <c r="D25" s="132"/>
      <c r="E25" s="62">
        <f>F25-B25</f>
        <v>25178</v>
      </c>
      <c r="F25" s="62">
        <f>B25+33178-8000</f>
        <v>157493</v>
      </c>
      <c r="G25" s="139"/>
      <c r="H25" s="62"/>
      <c r="I25" s="132"/>
      <c r="J25" s="118" t="s">
        <v>30</v>
      </c>
    </row>
    <row r="26" spans="1:11" ht="29.1" customHeight="1">
      <c r="A26" s="138" t="s">
        <v>31</v>
      </c>
      <c r="B26" s="62">
        <v>140000</v>
      </c>
      <c r="C26" s="139"/>
      <c r="D26" s="132"/>
      <c r="E26" s="62">
        <f t="shared" ref="E26:E41" si="5">F26-B26</f>
        <v>15000</v>
      </c>
      <c r="F26" s="62">
        <v>155000</v>
      </c>
      <c r="G26" s="139"/>
      <c r="H26" s="62"/>
      <c r="I26" s="132"/>
      <c r="J26" s="149"/>
    </row>
    <row r="27" spans="1:11" ht="29.1" customHeight="1">
      <c r="A27" s="138" t="s">
        <v>32</v>
      </c>
      <c r="B27" s="62">
        <v>100000</v>
      </c>
      <c r="C27" s="139"/>
      <c r="D27" s="132"/>
      <c r="E27" s="62">
        <f t="shared" si="5"/>
        <v>0</v>
      </c>
      <c r="F27" s="62">
        <v>100000</v>
      </c>
      <c r="G27" s="139"/>
      <c r="H27" s="62"/>
      <c r="I27" s="132"/>
      <c r="J27" s="149"/>
    </row>
    <row r="28" spans="1:11" ht="29.1" customHeight="1">
      <c r="A28" s="130" t="s">
        <v>291</v>
      </c>
      <c r="B28" s="67"/>
      <c r="C28" s="67"/>
      <c r="D28" s="135"/>
      <c r="E28" s="62">
        <f t="shared" si="5"/>
        <v>2593</v>
      </c>
      <c r="F28" s="62">
        <v>2593</v>
      </c>
      <c r="G28" s="67"/>
      <c r="H28" s="67"/>
      <c r="I28" s="135"/>
      <c r="J28" s="118" t="s">
        <v>33</v>
      </c>
    </row>
    <row r="29" spans="1:11" ht="29.1" customHeight="1">
      <c r="A29" s="138" t="s">
        <v>267</v>
      </c>
      <c r="B29" s="62"/>
      <c r="C29" s="139"/>
      <c r="D29" s="132"/>
      <c r="E29" s="62">
        <f t="shared" si="5"/>
        <v>15500</v>
      </c>
      <c r="F29" s="62">
        <v>15500</v>
      </c>
      <c r="G29" s="139"/>
      <c r="H29" s="62"/>
      <c r="I29" s="132"/>
      <c r="J29" s="149"/>
    </row>
    <row r="30" spans="1:11" ht="29.1" customHeight="1">
      <c r="A30" s="138" t="s">
        <v>34</v>
      </c>
      <c r="B30" s="62"/>
      <c r="C30" s="139"/>
      <c r="D30" s="132"/>
      <c r="E30" s="62">
        <f t="shared" si="5"/>
        <v>0</v>
      </c>
      <c r="F30" s="62"/>
      <c r="G30" s="139"/>
      <c r="H30" s="62"/>
      <c r="I30" s="132"/>
      <c r="J30" s="149"/>
    </row>
    <row r="31" spans="1:11" ht="29.1" customHeight="1">
      <c r="A31" s="138" t="s">
        <v>35</v>
      </c>
      <c r="B31" s="62"/>
      <c r="C31" s="139"/>
      <c r="D31" s="132"/>
      <c r="E31" s="62">
        <f t="shared" si="5"/>
        <v>0</v>
      </c>
      <c r="F31" s="62"/>
      <c r="G31" s="139"/>
      <c r="H31" s="62"/>
      <c r="I31" s="132"/>
      <c r="J31" s="149"/>
    </row>
    <row r="32" spans="1:11" ht="36" customHeight="1">
      <c r="A32" s="138" t="s">
        <v>36</v>
      </c>
      <c r="B32" s="62">
        <v>25283</v>
      </c>
      <c r="C32" s="139"/>
      <c r="D32" s="132"/>
      <c r="E32" s="62">
        <f t="shared" si="5"/>
        <v>26436</v>
      </c>
      <c r="F32" s="62">
        <f>F73+F80</f>
        <v>51719</v>
      </c>
      <c r="G32" s="139"/>
      <c r="H32" s="62"/>
      <c r="I32" s="132"/>
      <c r="J32" s="149" t="s">
        <v>37</v>
      </c>
    </row>
    <row r="33" spans="1:11" ht="29.1" customHeight="1">
      <c r="A33" s="138" t="s">
        <v>38</v>
      </c>
      <c r="B33" s="62"/>
      <c r="C33" s="139"/>
      <c r="D33" s="132"/>
      <c r="E33" s="62">
        <f t="shared" si="5"/>
        <v>1011</v>
      </c>
      <c r="F33" s="62">
        <v>1011</v>
      </c>
      <c r="G33" s="139"/>
      <c r="H33" s="62"/>
      <c r="I33" s="132"/>
      <c r="J33" s="149" t="s">
        <v>39</v>
      </c>
    </row>
    <row r="34" spans="1:11" ht="29.1" customHeight="1">
      <c r="A34" s="138" t="s">
        <v>287</v>
      </c>
      <c r="B34" s="62">
        <v>99719</v>
      </c>
      <c r="C34" s="139"/>
      <c r="D34" s="132"/>
      <c r="E34" s="62">
        <f t="shared" ref="E34" si="6">F34-B34</f>
        <v>0</v>
      </c>
      <c r="F34" s="62">
        <v>99719</v>
      </c>
      <c r="G34" s="139"/>
      <c r="H34" s="62"/>
      <c r="I34" s="132"/>
      <c r="J34" s="149"/>
    </row>
    <row r="35" spans="1:11" ht="28.5" customHeight="1">
      <c r="A35" s="140" t="s">
        <v>40</v>
      </c>
      <c r="B35" s="62">
        <f>SUM(B7,B25:B34)</f>
        <v>687349</v>
      </c>
      <c r="C35" s="62"/>
      <c r="D35" s="62"/>
      <c r="E35" s="62">
        <f t="shared" si="5"/>
        <v>86516</v>
      </c>
      <c r="F35" s="62">
        <f>SUM(F7,F25:F34)</f>
        <v>773865</v>
      </c>
      <c r="G35" s="62"/>
      <c r="H35" s="62"/>
      <c r="I35" s="132"/>
      <c r="J35" s="150"/>
    </row>
    <row r="36" spans="1:11" ht="29.1" customHeight="1">
      <c r="A36" s="130" t="s">
        <v>41</v>
      </c>
      <c r="B36" s="62">
        <v>12735</v>
      </c>
      <c r="C36" s="62"/>
      <c r="D36" s="132"/>
      <c r="E36" s="62">
        <f t="shared" si="5"/>
        <v>29410</v>
      </c>
      <c r="F36" s="62">
        <v>42145</v>
      </c>
      <c r="G36" s="62"/>
      <c r="H36" s="62"/>
      <c r="I36" s="132"/>
      <c r="J36" s="118" t="s">
        <v>42</v>
      </c>
    </row>
    <row r="37" spans="1:11" ht="29.1" customHeight="1">
      <c r="A37" s="130" t="s">
        <v>278</v>
      </c>
      <c r="B37" s="62">
        <f>SUM(B38,B52,B53,B54)</f>
        <v>574895</v>
      </c>
      <c r="C37" s="62"/>
      <c r="D37" s="132"/>
      <c r="E37" s="62">
        <f t="shared" si="5"/>
        <v>57106</v>
      </c>
      <c r="F37" s="62">
        <f>SUM(F38,F52,F53,F54)</f>
        <v>632001</v>
      </c>
      <c r="G37" s="62"/>
      <c r="H37" s="62"/>
      <c r="I37" s="132"/>
      <c r="J37" s="151"/>
    </row>
    <row r="38" spans="1:11" ht="33" customHeight="1">
      <c r="A38" s="141" t="s">
        <v>277</v>
      </c>
      <c r="B38" s="62">
        <f>B39+B40</f>
        <v>334895</v>
      </c>
      <c r="C38" s="62"/>
      <c r="D38" s="132"/>
      <c r="E38" s="62">
        <f t="shared" si="5"/>
        <v>26606</v>
      </c>
      <c r="F38" s="62">
        <f>F39+F40</f>
        <v>361501</v>
      </c>
      <c r="G38" s="62"/>
      <c r="H38" s="62"/>
      <c r="I38" s="132"/>
      <c r="J38" s="118" t="s">
        <v>43</v>
      </c>
      <c r="K38" s="152"/>
    </row>
    <row r="39" spans="1:11" ht="24.75" customHeight="1">
      <c r="A39" s="142" t="s">
        <v>44</v>
      </c>
      <c r="B39" s="62">
        <v>138012</v>
      </c>
      <c r="C39" s="62"/>
      <c r="D39" s="132"/>
      <c r="E39" s="62">
        <f t="shared" si="5"/>
        <v>0</v>
      </c>
      <c r="F39" s="62">
        <v>138012</v>
      </c>
      <c r="G39" s="62"/>
      <c r="H39" s="62"/>
      <c r="I39" s="132"/>
      <c r="J39" s="118"/>
    </row>
    <row r="40" spans="1:11" ht="24.75" customHeight="1">
      <c r="A40" s="142" t="s">
        <v>45</v>
      </c>
      <c r="B40" s="62">
        <f>SUM(B41:B51)</f>
        <v>196883</v>
      </c>
      <c r="C40" s="62"/>
      <c r="D40" s="132"/>
      <c r="E40" s="62">
        <f t="shared" si="5"/>
        <v>26606</v>
      </c>
      <c r="F40" s="62">
        <f>SUM(F41:F51)</f>
        <v>223489</v>
      </c>
      <c r="G40" s="62"/>
      <c r="H40" s="62"/>
      <c r="I40" s="132"/>
      <c r="J40" s="118"/>
    </row>
    <row r="41" spans="1:11" ht="36.75" customHeight="1">
      <c r="A41" s="143" t="s">
        <v>46</v>
      </c>
      <c r="B41" s="67">
        <v>84818</v>
      </c>
      <c r="C41" s="67"/>
      <c r="D41" s="135"/>
      <c r="E41" s="67">
        <f t="shared" si="5"/>
        <v>-5602</v>
      </c>
      <c r="F41" s="67">
        <f>B41-934-4668</f>
        <v>79216</v>
      </c>
      <c r="G41" s="67"/>
      <c r="H41" s="67"/>
      <c r="I41" s="135"/>
      <c r="J41" s="118" t="s">
        <v>293</v>
      </c>
    </row>
    <row r="42" spans="1:11" ht="67.5">
      <c r="A42" s="143" t="s">
        <v>47</v>
      </c>
      <c r="B42" s="67">
        <v>4000</v>
      </c>
      <c r="C42" s="62"/>
      <c r="D42" s="135"/>
      <c r="E42" s="67">
        <f t="shared" ref="E42:E52" si="7">F42-B42</f>
        <v>30708</v>
      </c>
      <c r="F42" s="67">
        <v>34708</v>
      </c>
      <c r="G42" s="62"/>
      <c r="H42" s="67"/>
      <c r="I42" s="135"/>
      <c r="J42" s="153" t="s">
        <v>294</v>
      </c>
    </row>
    <row r="43" spans="1:11" ht="22.9" customHeight="1">
      <c r="A43" s="143" t="s">
        <v>48</v>
      </c>
      <c r="B43" s="67">
        <v>3650</v>
      </c>
      <c r="C43" s="62"/>
      <c r="D43" s="135"/>
      <c r="E43" s="67">
        <f t="shared" si="7"/>
        <v>0</v>
      </c>
      <c r="F43" s="67">
        <v>3650</v>
      </c>
      <c r="G43" s="62"/>
      <c r="H43" s="67"/>
      <c r="I43" s="135"/>
      <c r="J43" s="118"/>
    </row>
    <row r="44" spans="1:11" ht="22.9" customHeight="1">
      <c r="A44" s="143" t="s">
        <v>49</v>
      </c>
      <c r="B44" s="67">
        <v>4410</v>
      </c>
      <c r="C44" s="62"/>
      <c r="D44" s="135"/>
      <c r="E44" s="67">
        <f t="shared" si="7"/>
        <v>0</v>
      </c>
      <c r="F44" s="67">
        <v>4410</v>
      </c>
      <c r="G44" s="62"/>
      <c r="H44" s="67"/>
      <c r="I44" s="135"/>
      <c r="J44" s="118"/>
    </row>
    <row r="45" spans="1:11" ht="22.9" customHeight="1">
      <c r="A45" s="143" t="s">
        <v>50</v>
      </c>
      <c r="B45" s="67">
        <v>34960</v>
      </c>
      <c r="C45" s="62"/>
      <c r="D45" s="135"/>
      <c r="E45" s="67">
        <f t="shared" si="7"/>
        <v>0</v>
      </c>
      <c r="F45" s="67">
        <v>34960</v>
      </c>
      <c r="G45" s="62"/>
      <c r="H45" s="67"/>
      <c r="I45" s="135"/>
      <c r="J45" s="118"/>
    </row>
    <row r="46" spans="1:11" ht="22.9" customHeight="1">
      <c r="A46" s="143" t="s">
        <v>51</v>
      </c>
      <c r="B46" s="67">
        <v>10100</v>
      </c>
      <c r="C46" s="62"/>
      <c r="D46" s="135"/>
      <c r="E46" s="67">
        <f t="shared" si="7"/>
        <v>0</v>
      </c>
      <c r="F46" s="67">
        <v>10100</v>
      </c>
      <c r="G46" s="62"/>
      <c r="H46" s="67"/>
      <c r="I46" s="135"/>
      <c r="J46" s="118"/>
    </row>
    <row r="47" spans="1:11" ht="22.9" customHeight="1">
      <c r="A47" s="143" t="s">
        <v>52</v>
      </c>
      <c r="B47" s="67">
        <v>3486</v>
      </c>
      <c r="C47" s="62"/>
      <c r="D47" s="135"/>
      <c r="E47" s="67">
        <f t="shared" si="7"/>
        <v>0</v>
      </c>
      <c r="F47" s="67">
        <v>3486</v>
      </c>
      <c r="G47" s="62"/>
      <c r="H47" s="67"/>
      <c r="I47" s="135"/>
      <c r="J47" s="118"/>
    </row>
    <row r="48" spans="1:11" ht="22.9" customHeight="1">
      <c r="A48" s="143" t="s">
        <v>53</v>
      </c>
      <c r="B48" s="67">
        <v>31000</v>
      </c>
      <c r="C48" s="62"/>
      <c r="D48" s="135"/>
      <c r="E48" s="67">
        <f t="shared" si="7"/>
        <v>1500</v>
      </c>
      <c r="F48" s="67">
        <v>32500</v>
      </c>
      <c r="G48" s="62"/>
      <c r="H48" s="67"/>
      <c r="I48" s="135"/>
      <c r="J48" s="118"/>
    </row>
    <row r="49" spans="1:10" ht="22.9" customHeight="1">
      <c r="A49" s="143" t="s">
        <v>54</v>
      </c>
      <c r="B49" s="67">
        <v>6240</v>
      </c>
      <c r="C49" s="62"/>
      <c r="D49" s="135"/>
      <c r="E49" s="67">
        <f t="shared" si="7"/>
        <v>0</v>
      </c>
      <c r="F49" s="67">
        <v>6240</v>
      </c>
      <c r="G49" s="62"/>
      <c r="H49" s="67"/>
      <c r="I49" s="135"/>
      <c r="J49" s="118"/>
    </row>
    <row r="50" spans="1:10" ht="25.5" customHeight="1">
      <c r="A50" s="143" t="s">
        <v>55</v>
      </c>
      <c r="B50" s="67">
        <v>1796</v>
      </c>
      <c r="C50" s="62"/>
      <c r="D50" s="135"/>
      <c r="E50" s="67">
        <f t="shared" si="7"/>
        <v>0</v>
      </c>
      <c r="F50" s="67">
        <v>1796</v>
      </c>
      <c r="G50" s="62"/>
      <c r="H50" s="67"/>
      <c r="I50" s="135"/>
      <c r="J50" s="118"/>
    </row>
    <row r="51" spans="1:10" ht="22.9" customHeight="1">
      <c r="A51" s="143" t="s">
        <v>56</v>
      </c>
      <c r="B51" s="67">
        <v>12423</v>
      </c>
      <c r="C51" s="62"/>
      <c r="D51" s="135"/>
      <c r="E51" s="67">
        <f t="shared" si="7"/>
        <v>0</v>
      </c>
      <c r="F51" s="67">
        <v>12423</v>
      </c>
      <c r="G51" s="62"/>
      <c r="H51" s="67"/>
      <c r="I51" s="135"/>
      <c r="J51" s="154"/>
    </row>
    <row r="52" spans="1:10" ht="32.25" customHeight="1">
      <c r="A52" s="141" t="s">
        <v>57</v>
      </c>
      <c r="B52" s="62"/>
      <c r="C52" s="62"/>
      <c r="D52" s="132"/>
      <c r="E52" s="62">
        <f t="shared" si="7"/>
        <v>15500</v>
      </c>
      <c r="F52" s="62">
        <v>15500</v>
      </c>
      <c r="G52" s="62"/>
      <c r="H52" s="62"/>
      <c r="I52" s="132"/>
      <c r="J52" s="118" t="s">
        <v>58</v>
      </c>
    </row>
    <row r="53" spans="1:10" ht="22.9" customHeight="1">
      <c r="A53" s="142" t="s">
        <v>59</v>
      </c>
      <c r="B53" s="62">
        <v>140000</v>
      </c>
      <c r="C53" s="62"/>
      <c r="D53" s="132"/>
      <c r="E53" s="62">
        <f t="shared" ref="E53:E77" si="8">F53-B53</f>
        <v>15000</v>
      </c>
      <c r="F53" s="62">
        <v>155000</v>
      </c>
      <c r="G53" s="62"/>
      <c r="H53" s="62"/>
      <c r="I53" s="132"/>
      <c r="J53" s="118"/>
    </row>
    <row r="54" spans="1:10" ht="22.9" customHeight="1">
      <c r="A54" s="142" t="s">
        <v>60</v>
      </c>
      <c r="B54" s="62">
        <v>100000</v>
      </c>
      <c r="C54" s="62"/>
      <c r="D54" s="132"/>
      <c r="E54" s="62">
        <f t="shared" si="8"/>
        <v>0</v>
      </c>
      <c r="F54" s="62">
        <v>100000</v>
      </c>
      <c r="G54" s="62"/>
      <c r="H54" s="62"/>
      <c r="I54" s="132"/>
      <c r="J54" s="118"/>
    </row>
    <row r="55" spans="1:10" ht="22.5" customHeight="1">
      <c r="A55" s="130" t="s">
        <v>288</v>
      </c>
      <c r="B55" s="62">
        <v>99719</v>
      </c>
      <c r="C55" s="62"/>
      <c r="D55" s="132"/>
      <c r="E55" s="62">
        <f t="shared" si="8"/>
        <v>0</v>
      </c>
      <c r="F55" s="62">
        <v>99719</v>
      </c>
      <c r="G55" s="62"/>
      <c r="H55" s="62"/>
      <c r="I55" s="132"/>
      <c r="J55" s="118"/>
    </row>
    <row r="56" spans="1:10" ht="22.5" customHeight="1">
      <c r="A56" s="140" t="s">
        <v>61</v>
      </c>
      <c r="B56" s="144">
        <v>0</v>
      </c>
      <c r="C56" s="144"/>
      <c r="D56" s="145"/>
      <c r="E56" s="62">
        <f>F56-B56</f>
        <v>0</v>
      </c>
      <c r="F56" s="144">
        <f>F35-F36-F37-F55</f>
        <v>0</v>
      </c>
      <c r="G56" s="144"/>
      <c r="H56" s="144"/>
      <c r="I56" s="145"/>
      <c r="J56" s="118"/>
    </row>
    <row r="57" spans="1:10" ht="40.5">
      <c r="A57" s="130" t="s">
        <v>62</v>
      </c>
      <c r="B57" s="62">
        <f>SUM(B58:B60)</f>
        <v>108500</v>
      </c>
      <c r="C57" s="62">
        <f>SUM(C58:C60)</f>
        <v>8344</v>
      </c>
      <c r="D57" s="132">
        <f>C57/B57*100</f>
        <v>7.69</v>
      </c>
      <c r="E57" s="62">
        <f t="shared" si="8"/>
        <v>-12857</v>
      </c>
      <c r="F57" s="62">
        <f>SUM(F58:F60)</f>
        <v>95643</v>
      </c>
      <c r="G57" s="62">
        <v>156236</v>
      </c>
      <c r="H57" s="133">
        <f>F57-G57</f>
        <v>-60593</v>
      </c>
      <c r="I57" s="132">
        <f>H57/G57*100</f>
        <v>-38.78</v>
      </c>
      <c r="J57" s="118" t="s">
        <v>63</v>
      </c>
    </row>
    <row r="58" spans="1:10" ht="27">
      <c r="A58" s="134" t="s">
        <v>64</v>
      </c>
      <c r="B58" s="67">
        <v>105000</v>
      </c>
      <c r="C58" s="67">
        <v>4694</v>
      </c>
      <c r="D58" s="135">
        <f>C58/B58*100</f>
        <v>4.47</v>
      </c>
      <c r="E58" s="67">
        <f t="shared" si="8"/>
        <v>-40000</v>
      </c>
      <c r="F58" s="67">
        <v>65000</v>
      </c>
      <c r="G58" s="67">
        <v>151485</v>
      </c>
      <c r="H58" s="67"/>
      <c r="I58" s="135"/>
      <c r="J58" s="155" t="s">
        <v>65</v>
      </c>
    </row>
    <row r="59" spans="1:10" ht="27.75" customHeight="1">
      <c r="A59" s="134" t="s">
        <v>66</v>
      </c>
      <c r="B59" s="67">
        <v>0</v>
      </c>
      <c r="C59" s="67"/>
      <c r="D59" s="135"/>
      <c r="E59" s="67">
        <f t="shared" si="8"/>
        <v>25143</v>
      </c>
      <c r="F59" s="67">
        <v>25143</v>
      </c>
      <c r="G59" s="67"/>
      <c r="H59" s="67"/>
      <c r="I59" s="135"/>
      <c r="J59" s="155"/>
    </row>
    <row r="60" spans="1:10" ht="27.75" customHeight="1">
      <c r="A60" s="134" t="s">
        <v>275</v>
      </c>
      <c r="B60" s="67">
        <v>3500</v>
      </c>
      <c r="C60" s="67">
        <v>3650</v>
      </c>
      <c r="D60" s="135">
        <f>C60/B60*100</f>
        <v>104.29</v>
      </c>
      <c r="E60" s="67">
        <f t="shared" si="8"/>
        <v>2000</v>
      </c>
      <c r="F60" s="67">
        <v>5500</v>
      </c>
      <c r="G60" s="67">
        <v>4751</v>
      </c>
      <c r="H60" s="67"/>
      <c r="I60" s="135"/>
      <c r="J60" s="118" t="s">
        <v>67</v>
      </c>
    </row>
    <row r="61" spans="1:10" ht="27.75" customHeight="1">
      <c r="A61" s="130" t="s">
        <v>276</v>
      </c>
      <c r="B61" s="67"/>
      <c r="C61" s="67"/>
      <c r="D61" s="135"/>
      <c r="E61" s="62">
        <f t="shared" si="8"/>
        <v>2640</v>
      </c>
      <c r="F61" s="62">
        <v>2640</v>
      </c>
      <c r="G61" s="67"/>
      <c r="H61" s="67"/>
      <c r="I61" s="135"/>
      <c r="J61" s="118" t="s">
        <v>68</v>
      </c>
    </row>
    <row r="62" spans="1:10" ht="54">
      <c r="A62" s="130" t="s">
        <v>69</v>
      </c>
      <c r="B62" s="67"/>
      <c r="C62" s="67"/>
      <c r="D62" s="135"/>
      <c r="E62" s="62">
        <f t="shared" si="8"/>
        <v>76600</v>
      </c>
      <c r="F62" s="62">
        <v>76600</v>
      </c>
      <c r="G62" s="67">
        <v>86800</v>
      </c>
      <c r="H62" s="67"/>
      <c r="I62" s="135"/>
      <c r="J62" s="118" t="s">
        <v>70</v>
      </c>
    </row>
    <row r="63" spans="1:10" ht="27.75" customHeight="1">
      <c r="A63" s="130" t="s">
        <v>289</v>
      </c>
      <c r="B63" s="62">
        <v>12337</v>
      </c>
      <c r="C63" s="67"/>
      <c r="D63" s="135"/>
      <c r="E63" s="62">
        <f t="shared" ref="E63" si="9">F63-B63</f>
        <v>0</v>
      </c>
      <c r="F63" s="62">
        <v>12337</v>
      </c>
      <c r="G63" s="67"/>
      <c r="H63" s="67"/>
      <c r="I63" s="135"/>
      <c r="J63" s="118"/>
    </row>
    <row r="64" spans="1:10" ht="28.5" customHeight="1">
      <c r="A64" s="140" t="s">
        <v>71</v>
      </c>
      <c r="B64" s="62">
        <f>B57+B63</f>
        <v>120837</v>
      </c>
      <c r="C64" s="62"/>
      <c r="D64" s="62"/>
      <c r="E64" s="62">
        <f t="shared" si="8"/>
        <v>66383</v>
      </c>
      <c r="F64" s="62">
        <f>F58+F59+F60+F62+F61+F63</f>
        <v>187220</v>
      </c>
      <c r="G64" s="62"/>
      <c r="H64" s="62"/>
      <c r="I64" s="132"/>
      <c r="J64" s="118"/>
    </row>
    <row r="65" spans="1:10" ht="32.25" customHeight="1">
      <c r="A65" s="142" t="s">
        <v>72</v>
      </c>
      <c r="B65" s="62">
        <v>150</v>
      </c>
      <c r="C65" s="62"/>
      <c r="D65" s="132"/>
      <c r="E65" s="62">
        <f t="shared" si="8"/>
        <v>25</v>
      </c>
      <c r="F65" s="62">
        <v>175</v>
      </c>
      <c r="G65" s="62"/>
      <c r="H65" s="62"/>
      <c r="I65" s="132"/>
      <c r="J65" s="118" t="s">
        <v>42</v>
      </c>
    </row>
    <row r="66" spans="1:10" ht="25.5" customHeight="1">
      <c r="A66" s="142" t="s">
        <v>73</v>
      </c>
      <c r="B66" s="62">
        <v>83350</v>
      </c>
      <c r="C66" s="62"/>
      <c r="D66" s="62"/>
      <c r="E66" s="62">
        <f t="shared" si="8"/>
        <v>-36012</v>
      </c>
      <c r="F66" s="62">
        <f>SUM(F67:F70)</f>
        <v>47338</v>
      </c>
      <c r="G66" s="62"/>
      <c r="H66" s="62"/>
      <c r="I66" s="132"/>
      <c r="J66" s="118"/>
    </row>
    <row r="67" spans="1:10" ht="25.5" customHeight="1">
      <c r="A67" s="142" t="s">
        <v>269</v>
      </c>
      <c r="B67" s="62">
        <v>20850</v>
      </c>
      <c r="C67" s="62"/>
      <c r="D67" s="132"/>
      <c r="E67" s="62">
        <f t="shared" si="8"/>
        <v>0</v>
      </c>
      <c r="F67" s="62">
        <v>20850</v>
      </c>
      <c r="G67" s="62"/>
      <c r="H67" s="144"/>
      <c r="I67" s="145"/>
      <c r="J67" s="118"/>
    </row>
    <row r="68" spans="1:10" ht="27">
      <c r="A68" s="142" t="s">
        <v>270</v>
      </c>
      <c r="B68" s="62"/>
      <c r="C68" s="62"/>
      <c r="D68" s="132"/>
      <c r="E68" s="62">
        <f t="shared" si="8"/>
        <v>3288</v>
      </c>
      <c r="F68" s="62">
        <f>648+2640</f>
        <v>3288</v>
      </c>
      <c r="G68" s="62"/>
      <c r="H68" s="144"/>
      <c r="I68" s="145"/>
      <c r="J68" s="118" t="s">
        <v>74</v>
      </c>
    </row>
    <row r="69" spans="1:10" ht="27">
      <c r="A69" s="142" t="s">
        <v>271</v>
      </c>
      <c r="B69" s="62">
        <v>2500</v>
      </c>
      <c r="C69" s="62"/>
      <c r="D69" s="132"/>
      <c r="E69" s="62">
        <f t="shared" si="8"/>
        <v>700</v>
      </c>
      <c r="F69" s="62">
        <v>3200</v>
      </c>
      <c r="G69" s="62"/>
      <c r="H69" s="144"/>
      <c r="I69" s="145"/>
      <c r="J69" s="118" t="s">
        <v>75</v>
      </c>
    </row>
    <row r="70" spans="1:10" ht="25.5" customHeight="1">
      <c r="A70" s="142" t="s">
        <v>272</v>
      </c>
      <c r="B70" s="62">
        <v>60000</v>
      </c>
      <c r="C70" s="62"/>
      <c r="D70" s="132"/>
      <c r="E70" s="62">
        <f t="shared" si="8"/>
        <v>-40000</v>
      </c>
      <c r="F70" s="62">
        <v>20000</v>
      </c>
      <c r="G70" s="62"/>
      <c r="H70" s="144"/>
      <c r="I70" s="145"/>
      <c r="J70" s="118"/>
    </row>
    <row r="71" spans="1:10" ht="29.1" customHeight="1">
      <c r="A71" s="142" t="s">
        <v>268</v>
      </c>
      <c r="B71" s="62"/>
      <c r="C71" s="62"/>
      <c r="D71" s="132"/>
      <c r="E71" s="62">
        <f t="shared" si="8"/>
        <v>76600</v>
      </c>
      <c r="F71" s="62">
        <v>76600</v>
      </c>
      <c r="G71" s="62"/>
      <c r="H71" s="144"/>
      <c r="I71" s="145"/>
      <c r="J71" s="118"/>
    </row>
    <row r="72" spans="1:10" ht="29.1" customHeight="1">
      <c r="A72" s="130" t="s">
        <v>288</v>
      </c>
      <c r="B72" s="62">
        <v>12337</v>
      </c>
      <c r="C72" s="62"/>
      <c r="D72" s="132"/>
      <c r="E72" s="62">
        <f t="shared" ref="E72" si="10">F72-B72</f>
        <v>0</v>
      </c>
      <c r="F72" s="62">
        <v>12337</v>
      </c>
      <c r="G72" s="62"/>
      <c r="H72" s="144"/>
      <c r="I72" s="145"/>
      <c r="J72" s="118"/>
    </row>
    <row r="73" spans="1:10" ht="29.1" customHeight="1">
      <c r="A73" s="142" t="s">
        <v>76</v>
      </c>
      <c r="B73" s="62">
        <v>25000</v>
      </c>
      <c r="C73" s="62"/>
      <c r="D73" s="62"/>
      <c r="E73" s="62">
        <f t="shared" si="8"/>
        <v>25770</v>
      </c>
      <c r="F73" s="62">
        <f>F64-F65-F66-F71-F72</f>
        <v>50770</v>
      </c>
      <c r="G73" s="62"/>
      <c r="H73" s="144"/>
      <c r="I73" s="145"/>
      <c r="J73" s="118"/>
    </row>
    <row r="74" spans="1:10" ht="27.75" customHeight="1">
      <c r="A74" s="140" t="s">
        <v>77</v>
      </c>
      <c r="B74" s="144">
        <v>0</v>
      </c>
      <c r="C74" s="144"/>
      <c r="D74" s="144"/>
      <c r="E74" s="62">
        <f t="shared" si="8"/>
        <v>0</v>
      </c>
      <c r="F74" s="144">
        <f>F64-F65-F66-F71-F73-F72</f>
        <v>0</v>
      </c>
      <c r="G74" s="144"/>
      <c r="H74" s="144"/>
      <c r="I74" s="145"/>
      <c r="J74" s="158"/>
    </row>
    <row r="75" spans="1:10" ht="40.5">
      <c r="A75" s="142" t="s">
        <v>78</v>
      </c>
      <c r="B75" s="144">
        <f>B76+B77</f>
        <v>283</v>
      </c>
      <c r="C75" s="144">
        <f>C76+C77</f>
        <v>859</v>
      </c>
      <c r="D75" s="132">
        <f>C75/B75*100</f>
        <v>303.52999999999997</v>
      </c>
      <c r="E75" s="62">
        <f t="shared" si="8"/>
        <v>666</v>
      </c>
      <c r="F75" s="144">
        <f>F76+F77</f>
        <v>949</v>
      </c>
      <c r="G75" s="144">
        <v>1303</v>
      </c>
      <c r="H75" s="133">
        <f>F75-G75</f>
        <v>-354</v>
      </c>
      <c r="I75" s="132">
        <f>H75/G75*100</f>
        <v>-27.17</v>
      </c>
      <c r="J75" s="118" t="s">
        <v>79</v>
      </c>
    </row>
    <row r="76" spans="1:10" ht="40.5">
      <c r="A76" s="143" t="s">
        <v>80</v>
      </c>
      <c r="B76" s="156">
        <v>103</v>
      </c>
      <c r="C76" s="156">
        <v>769</v>
      </c>
      <c r="D76" s="135">
        <f>C76/B76*100</f>
        <v>746.6</v>
      </c>
      <c r="E76" s="67">
        <f t="shared" si="8"/>
        <v>666</v>
      </c>
      <c r="F76" s="156">
        <v>769</v>
      </c>
      <c r="G76" s="156">
        <v>103</v>
      </c>
      <c r="H76" s="156"/>
      <c r="I76" s="159"/>
      <c r="J76" s="155" t="s">
        <v>81</v>
      </c>
    </row>
    <row r="77" spans="1:10" ht="26.25" customHeight="1">
      <c r="A77" s="143" t="s">
        <v>82</v>
      </c>
      <c r="B77" s="156">
        <v>180</v>
      </c>
      <c r="C77" s="156">
        <v>90</v>
      </c>
      <c r="D77" s="135">
        <f>C77/B77*100</f>
        <v>50</v>
      </c>
      <c r="E77" s="67">
        <f t="shared" si="8"/>
        <v>0</v>
      </c>
      <c r="F77" s="156">
        <v>180</v>
      </c>
      <c r="G77" s="156">
        <v>1200</v>
      </c>
      <c r="H77" s="156"/>
      <c r="I77" s="159"/>
      <c r="J77" s="155" t="s">
        <v>83</v>
      </c>
    </row>
    <row r="78" spans="1:10" ht="27.75" customHeight="1">
      <c r="A78" s="143" t="s">
        <v>84</v>
      </c>
      <c r="B78" s="156"/>
      <c r="C78" s="156"/>
      <c r="D78" s="135"/>
      <c r="E78" s="67"/>
      <c r="F78" s="156"/>
      <c r="G78" s="156"/>
      <c r="H78" s="156"/>
      <c r="I78" s="159"/>
      <c r="J78" s="158"/>
    </row>
    <row r="79" spans="1:10" ht="27.75" customHeight="1">
      <c r="A79" s="142" t="s">
        <v>85</v>
      </c>
      <c r="B79" s="144"/>
      <c r="C79" s="144"/>
      <c r="D79" s="144"/>
      <c r="E79" s="62">
        <f>F79-B79</f>
        <v>0</v>
      </c>
      <c r="F79" s="144"/>
      <c r="G79" s="144"/>
      <c r="H79" s="144"/>
      <c r="I79" s="145"/>
      <c r="J79" s="158"/>
    </row>
    <row r="80" spans="1:10" ht="27.75" customHeight="1">
      <c r="A80" s="142" t="s">
        <v>76</v>
      </c>
      <c r="B80" s="144">
        <v>283</v>
      </c>
      <c r="C80" s="144"/>
      <c r="D80" s="144"/>
      <c r="E80" s="62">
        <f>F80-B80</f>
        <v>666</v>
      </c>
      <c r="F80" s="144">
        <f>F75</f>
        <v>949</v>
      </c>
      <c r="G80" s="144"/>
      <c r="H80" s="144"/>
      <c r="I80" s="145"/>
      <c r="J80" s="158"/>
    </row>
    <row r="81" spans="1:10" ht="27.75" customHeight="1">
      <c r="A81" s="157" t="s">
        <v>86</v>
      </c>
      <c r="B81" s="77">
        <v>0</v>
      </c>
      <c r="C81" s="77"/>
      <c r="D81" s="77"/>
      <c r="E81" s="77">
        <f>F81-B81</f>
        <v>0</v>
      </c>
      <c r="F81" s="77">
        <f>F75-F80</f>
        <v>0</v>
      </c>
      <c r="G81" s="77"/>
      <c r="H81" s="77"/>
      <c r="I81" s="160"/>
      <c r="J81" s="161"/>
    </row>
    <row r="82" spans="1:10" ht="13.5" customHeight="1">
      <c r="A82" s="167"/>
      <c r="B82" s="167"/>
      <c r="C82" s="167"/>
      <c r="D82" s="167"/>
      <c r="E82" s="167"/>
      <c r="F82" s="167"/>
      <c r="G82" s="167"/>
      <c r="H82" s="167"/>
      <c r="I82" s="167"/>
      <c r="J82" s="167"/>
    </row>
  </sheetData>
  <mergeCells count="11">
    <mergeCell ref="A2:J2"/>
    <mergeCell ref="H4:I4"/>
    <mergeCell ref="C5:D5"/>
    <mergeCell ref="H5:I5"/>
    <mergeCell ref="A82:J82"/>
    <mergeCell ref="A5:A6"/>
    <mergeCell ref="B5:B6"/>
    <mergeCell ref="E5:E6"/>
    <mergeCell ref="F5:F6"/>
    <mergeCell ref="G5:G6"/>
    <mergeCell ref="J5:J6"/>
  </mergeCells>
  <phoneticPr fontId="13" type="noConversion"/>
  <printOptions horizontalCentered="1"/>
  <pageMargins left="0.59027777777777801" right="0.59027777777777801" top="0.59027777777777801" bottom="0.39305555555555599" header="0.51111111111111096" footer="0.196527777777778"/>
  <pageSetup paperSize="9" scale="8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"/>
  <sheetViews>
    <sheetView workbookViewId="0">
      <pane xSplit="1" ySplit="5" topLeftCell="B6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9" defaultRowHeight="14.25"/>
  <cols>
    <col min="1" max="1" width="36" style="53" customWidth="1"/>
    <col min="2" max="2" width="11.625" style="53" customWidth="1"/>
    <col min="3" max="3" width="35.125" style="53" customWidth="1"/>
    <col min="4" max="16384" width="9" style="53"/>
  </cols>
  <sheetData>
    <row r="1" spans="1:3">
      <c r="A1" s="53" t="s">
        <v>87</v>
      </c>
    </row>
    <row r="2" spans="1:3" ht="27.75" customHeight="1">
      <c r="A2" s="176" t="s">
        <v>88</v>
      </c>
      <c r="B2" s="176"/>
      <c r="C2" s="176"/>
    </row>
    <row r="3" spans="1:3" ht="13.5" customHeight="1">
      <c r="A3" s="107"/>
      <c r="B3" s="107"/>
      <c r="C3" s="107"/>
    </row>
    <row r="4" spans="1:3" ht="20.25" customHeight="1">
      <c r="A4" s="108" t="s">
        <v>89</v>
      </c>
      <c r="B4" s="109"/>
      <c r="C4" s="110" t="s">
        <v>90</v>
      </c>
    </row>
    <row r="5" spans="1:3" ht="48" customHeight="1">
      <c r="A5" s="111" t="s">
        <v>91</v>
      </c>
      <c r="B5" s="112" t="s">
        <v>264</v>
      </c>
      <c r="C5" s="113" t="s">
        <v>92</v>
      </c>
    </row>
    <row r="6" spans="1:3" ht="30" customHeight="1">
      <c r="A6" s="114" t="s">
        <v>93</v>
      </c>
      <c r="B6" s="115">
        <f>SUM(B7:B13)</f>
        <v>25178</v>
      </c>
      <c r="C6" s="116"/>
    </row>
    <row r="7" spans="1:3" ht="30" customHeight="1">
      <c r="A7" s="117" t="s">
        <v>94</v>
      </c>
      <c r="B7" s="67">
        <v>22746</v>
      </c>
      <c r="C7" s="118"/>
    </row>
    <row r="8" spans="1:3" ht="30" customHeight="1">
      <c r="A8" s="117" t="s">
        <v>95</v>
      </c>
      <c r="B8" s="67">
        <v>1758</v>
      </c>
      <c r="C8" s="119"/>
    </row>
    <row r="9" spans="1:3" ht="30" customHeight="1">
      <c r="A9" s="117" t="s">
        <v>96</v>
      </c>
      <c r="B9" s="67">
        <v>4092</v>
      </c>
      <c r="C9" s="118"/>
    </row>
    <row r="10" spans="1:3" ht="30" customHeight="1">
      <c r="A10" s="117" t="s">
        <v>97</v>
      </c>
      <c r="B10" s="67">
        <v>-1095</v>
      </c>
      <c r="C10" s="118"/>
    </row>
    <row r="11" spans="1:3" ht="30" customHeight="1">
      <c r="A11" s="117" t="s">
        <v>98</v>
      </c>
      <c r="B11" s="67">
        <v>-223</v>
      </c>
      <c r="C11" s="118"/>
    </row>
    <row r="12" spans="1:3" ht="30" customHeight="1">
      <c r="A12" s="117" t="s">
        <v>99</v>
      </c>
      <c r="B12" s="67">
        <v>5900</v>
      </c>
      <c r="C12" s="118"/>
    </row>
    <row r="13" spans="1:3" ht="30" customHeight="1">
      <c r="A13" s="117" t="s">
        <v>100</v>
      </c>
      <c r="B13" s="67">
        <v>-8000</v>
      </c>
      <c r="C13" s="118"/>
    </row>
    <row r="14" spans="1:3" ht="30" customHeight="1">
      <c r="A14" s="120"/>
      <c r="B14" s="121"/>
      <c r="C14" s="122"/>
    </row>
  </sheetData>
  <mergeCells count="1">
    <mergeCell ref="A2:C2"/>
  </mergeCells>
  <phoneticPr fontId="13" type="noConversion"/>
  <printOptions horizontalCentered="1"/>
  <pageMargins left="0.39305555555555599" right="0.39305555555555599" top="0.78680555555555598" bottom="0.39305555555555599" header="0.51111111111111096" footer="0.196527777777778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5"/>
  <sheetViews>
    <sheetView zoomScale="85" zoomScaleNormal="85" workbookViewId="0">
      <pane ySplit="4" topLeftCell="A68" activePane="bottomLeft" state="frozen"/>
      <selection activeCell="C7" sqref="C7"/>
      <selection pane="bottomLeft" activeCell="H81" sqref="H81"/>
    </sheetView>
  </sheetViews>
  <sheetFormatPr defaultColWidth="9" defaultRowHeight="14.25"/>
  <cols>
    <col min="1" max="1" width="39.75" style="80" customWidth="1"/>
    <col min="2" max="2" width="9" style="81"/>
    <col min="3" max="3" width="45.375" style="81" customWidth="1"/>
    <col min="4" max="16384" width="9" style="81"/>
  </cols>
  <sheetData>
    <row r="1" spans="1:3" ht="15">
      <c r="A1" s="82" t="s">
        <v>101</v>
      </c>
    </row>
    <row r="2" spans="1:3" ht="28.15" customHeight="1">
      <c r="A2" s="177" t="s">
        <v>102</v>
      </c>
      <c r="B2" s="177"/>
      <c r="C2" s="177"/>
    </row>
    <row r="3" spans="1:3" s="79" customFormat="1" ht="24" customHeight="1">
      <c r="A3" s="178" t="s">
        <v>273</v>
      </c>
      <c r="B3" s="178"/>
      <c r="C3" s="178"/>
    </row>
    <row r="4" spans="1:3" ht="34.5" customHeight="1">
      <c r="A4" s="83" t="s">
        <v>103</v>
      </c>
      <c r="B4" s="84" t="s">
        <v>264</v>
      </c>
      <c r="C4" s="85" t="s">
        <v>104</v>
      </c>
    </row>
    <row r="5" spans="1:3" s="28" customFormat="1" ht="27" customHeight="1">
      <c r="A5" s="86" t="s">
        <v>105</v>
      </c>
      <c r="B5" s="87">
        <f>B6+B79</f>
        <v>42106</v>
      </c>
      <c r="C5" s="41" t="s">
        <v>106</v>
      </c>
    </row>
    <row r="6" spans="1:3" s="28" customFormat="1" ht="30.75" customHeight="1">
      <c r="A6" s="88" t="s">
        <v>107</v>
      </c>
      <c r="B6" s="87">
        <f>SUM(B7,B43,B73,B75,B77)</f>
        <v>47708</v>
      </c>
      <c r="C6" s="41" t="s">
        <v>108</v>
      </c>
    </row>
    <row r="7" spans="1:3" s="28" customFormat="1" ht="30.75" customHeight="1">
      <c r="A7" s="88" t="s">
        <v>109</v>
      </c>
      <c r="B7" s="87">
        <f>SUM(B8:B41)</f>
        <v>14157</v>
      </c>
      <c r="C7" s="89" t="s">
        <v>110</v>
      </c>
    </row>
    <row r="8" spans="1:3" s="28" customFormat="1" ht="30" customHeight="1">
      <c r="A8" s="90" t="s">
        <v>111</v>
      </c>
      <c r="B8" s="40">
        <v>4000</v>
      </c>
      <c r="C8" s="91"/>
    </row>
    <row r="9" spans="1:3" s="28" customFormat="1" ht="30" customHeight="1">
      <c r="A9" s="90" t="s">
        <v>112</v>
      </c>
      <c r="B9" s="40">
        <v>3220</v>
      </c>
      <c r="C9" s="91"/>
    </row>
    <row r="10" spans="1:3" s="28" customFormat="1" ht="42.75">
      <c r="A10" s="90" t="s">
        <v>113</v>
      </c>
      <c r="B10" s="40">
        <v>1000</v>
      </c>
      <c r="C10" s="91"/>
    </row>
    <row r="11" spans="1:3" s="28" customFormat="1" ht="30" customHeight="1">
      <c r="A11" s="90" t="s">
        <v>114</v>
      </c>
      <c r="B11" s="40">
        <v>991</v>
      </c>
      <c r="C11" s="41"/>
    </row>
    <row r="12" spans="1:3" s="28" customFormat="1" ht="30" customHeight="1">
      <c r="A12" s="92" t="s">
        <v>115</v>
      </c>
      <c r="B12" s="40">
        <v>913</v>
      </c>
      <c r="C12" s="93"/>
    </row>
    <row r="13" spans="1:3" s="28" customFormat="1" ht="30" customHeight="1">
      <c r="A13" s="92" t="s">
        <v>116</v>
      </c>
      <c r="B13" s="40">
        <v>523</v>
      </c>
      <c r="C13" s="93"/>
    </row>
    <row r="14" spans="1:3" s="28" customFormat="1" ht="42.75">
      <c r="A14" s="92" t="s">
        <v>117</v>
      </c>
      <c r="B14" s="40">
        <v>403</v>
      </c>
      <c r="C14" s="93"/>
    </row>
    <row r="15" spans="1:3" s="28" customFormat="1" ht="30" customHeight="1">
      <c r="A15" s="92" t="s">
        <v>118</v>
      </c>
      <c r="B15" s="40">
        <v>350</v>
      </c>
      <c r="C15" s="93"/>
    </row>
    <row r="16" spans="1:3" s="28" customFormat="1" ht="30" customHeight="1">
      <c r="A16" s="92" t="s">
        <v>119</v>
      </c>
      <c r="B16" s="40">
        <v>342</v>
      </c>
      <c r="C16" s="93"/>
    </row>
    <row r="17" spans="1:3" s="28" customFormat="1" ht="30" customHeight="1">
      <c r="A17" s="92" t="s">
        <v>120</v>
      </c>
      <c r="B17" s="40">
        <v>259</v>
      </c>
      <c r="C17" s="93"/>
    </row>
    <row r="18" spans="1:3" s="28" customFormat="1" ht="30" customHeight="1">
      <c r="A18" s="92" t="s">
        <v>121</v>
      </c>
      <c r="B18" s="40">
        <v>200</v>
      </c>
      <c r="C18" s="93"/>
    </row>
    <row r="19" spans="1:3" s="28" customFormat="1" ht="30" customHeight="1">
      <c r="A19" s="92" t="s">
        <v>122</v>
      </c>
      <c r="B19" s="40">
        <v>190</v>
      </c>
      <c r="C19" s="93"/>
    </row>
    <row r="20" spans="1:3" s="28" customFormat="1" ht="30" customHeight="1">
      <c r="A20" s="92" t="s">
        <v>123</v>
      </c>
      <c r="B20" s="40">
        <v>160</v>
      </c>
      <c r="C20" s="93"/>
    </row>
    <row r="21" spans="1:3" s="28" customFormat="1" ht="30" customHeight="1">
      <c r="A21" s="90" t="s">
        <v>124</v>
      </c>
      <c r="B21" s="40">
        <v>153</v>
      </c>
      <c r="C21" s="91"/>
    </row>
    <row r="22" spans="1:3" s="28" customFormat="1" ht="30" customHeight="1">
      <c r="A22" s="90" t="s">
        <v>125</v>
      </c>
      <c r="B22" s="40">
        <v>140</v>
      </c>
      <c r="C22" s="91"/>
    </row>
    <row r="23" spans="1:3" s="28" customFormat="1" ht="30" customHeight="1">
      <c r="A23" s="90" t="s">
        <v>126</v>
      </c>
      <c r="B23" s="40">
        <v>133</v>
      </c>
      <c r="C23" s="41"/>
    </row>
    <row r="24" spans="1:3" s="28" customFormat="1" ht="30" customHeight="1">
      <c r="A24" s="92" t="s">
        <v>127</v>
      </c>
      <c r="B24" s="40">
        <v>100</v>
      </c>
      <c r="C24" s="93"/>
    </row>
    <row r="25" spans="1:3" s="28" customFormat="1" ht="30" customHeight="1">
      <c r="A25" s="92" t="s">
        <v>128</v>
      </c>
      <c r="B25" s="40">
        <v>100</v>
      </c>
      <c r="C25" s="93"/>
    </row>
    <row r="26" spans="1:3" s="28" customFormat="1" ht="30" customHeight="1">
      <c r="A26" s="94" t="s">
        <v>129</v>
      </c>
      <c r="B26" s="40">
        <v>91</v>
      </c>
      <c r="C26" s="95"/>
    </row>
    <row r="27" spans="1:3" s="28" customFormat="1" ht="30" customHeight="1">
      <c r="A27" s="90" t="s">
        <v>130</v>
      </c>
      <c r="B27" s="40">
        <v>82</v>
      </c>
      <c r="C27" s="91"/>
    </row>
    <row r="28" spans="1:3" s="28" customFormat="1" ht="30" customHeight="1">
      <c r="A28" s="90" t="s">
        <v>131</v>
      </c>
      <c r="B28" s="40">
        <v>80</v>
      </c>
      <c r="C28" s="91"/>
    </row>
    <row r="29" spans="1:3" s="28" customFormat="1" ht="30" customHeight="1">
      <c r="A29" s="90" t="s">
        <v>132</v>
      </c>
      <c r="B29" s="40">
        <v>75</v>
      </c>
      <c r="C29" s="91"/>
    </row>
    <row r="30" spans="1:3" s="28" customFormat="1" ht="30" customHeight="1">
      <c r="A30" s="90" t="s">
        <v>133</v>
      </c>
      <c r="B30" s="40">
        <v>72</v>
      </c>
      <c r="C30" s="91"/>
    </row>
    <row r="31" spans="1:3" s="28" customFormat="1" ht="30" customHeight="1">
      <c r="A31" s="92" t="s">
        <v>134</v>
      </c>
      <c r="B31" s="40">
        <v>70</v>
      </c>
      <c r="C31" s="93"/>
    </row>
    <row r="32" spans="1:3" s="28" customFormat="1" ht="30" customHeight="1">
      <c r="A32" s="92" t="s">
        <v>135</v>
      </c>
      <c r="B32" s="40">
        <v>70</v>
      </c>
      <c r="C32" s="93"/>
    </row>
    <row r="33" spans="1:3" s="28" customFormat="1" ht="30" customHeight="1">
      <c r="A33" s="92" t="s">
        <v>136</v>
      </c>
      <c r="B33" s="40">
        <v>62</v>
      </c>
      <c r="C33" s="93"/>
    </row>
    <row r="34" spans="1:3" s="28" customFormat="1" ht="42.75">
      <c r="A34" s="92" t="s">
        <v>137</v>
      </c>
      <c r="B34" s="40">
        <v>61</v>
      </c>
      <c r="C34" s="93"/>
    </row>
    <row r="35" spans="1:3" s="28" customFormat="1" ht="30" customHeight="1">
      <c r="A35" s="92" t="s">
        <v>138</v>
      </c>
      <c r="B35" s="40">
        <v>54</v>
      </c>
      <c r="C35" s="93"/>
    </row>
    <row r="36" spans="1:3" s="28" customFormat="1" ht="30" customHeight="1">
      <c r="A36" s="92" t="s">
        <v>134</v>
      </c>
      <c r="B36" s="40">
        <v>50</v>
      </c>
      <c r="C36" s="96"/>
    </row>
    <row r="37" spans="1:3" s="28" customFormat="1" ht="30" customHeight="1">
      <c r="A37" s="92" t="s">
        <v>139</v>
      </c>
      <c r="B37" s="40">
        <v>50</v>
      </c>
      <c r="C37" s="93"/>
    </row>
    <row r="38" spans="1:3" s="28" customFormat="1" ht="30" customHeight="1">
      <c r="A38" s="92" t="s">
        <v>140</v>
      </c>
      <c r="B38" s="40">
        <v>50</v>
      </c>
      <c r="C38" s="93"/>
    </row>
    <row r="39" spans="1:3" s="28" customFormat="1" ht="30" customHeight="1">
      <c r="A39" s="92" t="s">
        <v>141</v>
      </c>
      <c r="B39" s="40">
        <v>50</v>
      </c>
      <c r="C39" s="93"/>
    </row>
    <row r="40" spans="1:3" s="28" customFormat="1" ht="30" customHeight="1">
      <c r="A40" s="92" t="s">
        <v>142</v>
      </c>
      <c r="B40" s="40">
        <v>50</v>
      </c>
      <c r="C40" s="93"/>
    </row>
    <row r="41" spans="1:3" s="28" customFormat="1" ht="30" customHeight="1">
      <c r="A41" s="92" t="s">
        <v>143</v>
      </c>
      <c r="B41" s="40">
        <v>13</v>
      </c>
      <c r="C41" s="93"/>
    </row>
    <row r="42" spans="1:3" s="28" customFormat="1" ht="12.95" customHeight="1">
      <c r="A42" s="88"/>
      <c r="B42" s="87"/>
      <c r="C42" s="41"/>
    </row>
    <row r="43" spans="1:3" s="28" customFormat="1" ht="38.25" customHeight="1">
      <c r="A43" s="88" t="s">
        <v>144</v>
      </c>
      <c r="B43" s="87">
        <f>SUM(B44:B71)</f>
        <v>14551</v>
      </c>
      <c r="C43" s="41" t="s">
        <v>145</v>
      </c>
    </row>
    <row r="44" spans="1:3" s="28" customFormat="1" ht="30" customHeight="1">
      <c r="A44" s="39" t="s">
        <v>146</v>
      </c>
      <c r="B44" s="40">
        <v>5322</v>
      </c>
      <c r="C44" s="97"/>
    </row>
    <row r="45" spans="1:3" s="28" customFormat="1" ht="30" customHeight="1">
      <c r="A45" s="39" t="s">
        <v>147</v>
      </c>
      <c r="B45" s="40">
        <v>2438</v>
      </c>
      <c r="C45" s="97" t="s">
        <v>148</v>
      </c>
    </row>
    <row r="46" spans="1:3" s="28" customFormat="1" ht="30" customHeight="1">
      <c r="A46" s="39" t="s">
        <v>149</v>
      </c>
      <c r="B46" s="40">
        <v>2400</v>
      </c>
      <c r="C46" s="97" t="s">
        <v>148</v>
      </c>
    </row>
    <row r="47" spans="1:3" s="28" customFormat="1" ht="30" customHeight="1">
      <c r="A47" s="39" t="s">
        <v>150</v>
      </c>
      <c r="B47" s="40">
        <v>2279</v>
      </c>
      <c r="C47" s="97" t="s">
        <v>148</v>
      </c>
    </row>
    <row r="48" spans="1:3" s="28" customFormat="1" ht="30" customHeight="1">
      <c r="A48" s="39" t="s">
        <v>151</v>
      </c>
      <c r="B48" s="40">
        <v>2000</v>
      </c>
      <c r="C48" s="97" t="s">
        <v>148</v>
      </c>
    </row>
    <row r="49" spans="1:3" s="28" customFormat="1" ht="30" customHeight="1">
      <c r="A49" s="39" t="s">
        <v>152</v>
      </c>
      <c r="B49" s="40">
        <v>2000</v>
      </c>
      <c r="C49" s="97"/>
    </row>
    <row r="50" spans="1:3" s="28" customFormat="1" ht="30" customHeight="1">
      <c r="A50" s="39" t="s">
        <v>153</v>
      </c>
      <c r="B50" s="40">
        <v>1500</v>
      </c>
      <c r="C50" s="97"/>
    </row>
    <row r="51" spans="1:3" s="28" customFormat="1" ht="30" customHeight="1">
      <c r="A51" s="39" t="s">
        <v>154</v>
      </c>
      <c r="B51" s="40">
        <v>1470</v>
      </c>
      <c r="C51" s="97"/>
    </row>
    <row r="52" spans="1:3" s="28" customFormat="1" ht="30" customHeight="1">
      <c r="A52" s="39" t="s">
        <v>155</v>
      </c>
      <c r="B52" s="40">
        <v>1098</v>
      </c>
      <c r="C52" s="97"/>
    </row>
    <row r="53" spans="1:3" s="28" customFormat="1" ht="29.25" customHeight="1">
      <c r="A53" s="90" t="s">
        <v>156</v>
      </c>
      <c r="B53" s="40">
        <v>1000</v>
      </c>
      <c r="C53" s="41" t="s">
        <v>148</v>
      </c>
    </row>
    <row r="54" spans="1:3" s="28" customFormat="1" ht="30" customHeight="1">
      <c r="A54" s="39" t="s">
        <v>157</v>
      </c>
      <c r="B54" s="40">
        <v>400</v>
      </c>
      <c r="C54" s="97"/>
    </row>
    <row r="55" spans="1:3" s="28" customFormat="1" ht="30" customHeight="1">
      <c r="A55" s="39" t="s">
        <v>158</v>
      </c>
      <c r="B55" s="40">
        <v>350</v>
      </c>
      <c r="C55" s="97" t="s">
        <v>148</v>
      </c>
    </row>
    <row r="56" spans="1:3" s="28" customFormat="1" ht="30" customHeight="1">
      <c r="A56" s="39" t="s">
        <v>159</v>
      </c>
      <c r="B56" s="40">
        <v>350</v>
      </c>
      <c r="C56" s="97"/>
    </row>
    <row r="57" spans="1:3" s="28" customFormat="1" ht="30" customHeight="1">
      <c r="A57" s="39" t="s">
        <v>160</v>
      </c>
      <c r="B57" s="40">
        <v>300</v>
      </c>
      <c r="C57" s="97"/>
    </row>
    <row r="58" spans="1:3" s="28" customFormat="1" ht="30" customHeight="1">
      <c r="A58" s="39" t="s">
        <v>161</v>
      </c>
      <c r="B58" s="40">
        <v>292</v>
      </c>
      <c r="C58" s="97" t="s">
        <v>162</v>
      </c>
    </row>
    <row r="59" spans="1:3" s="28" customFormat="1" ht="30" customHeight="1">
      <c r="A59" s="39" t="s">
        <v>163</v>
      </c>
      <c r="B59" s="40">
        <v>215</v>
      </c>
      <c r="C59" s="97" t="s">
        <v>148</v>
      </c>
    </row>
    <row r="60" spans="1:3" s="28" customFormat="1" ht="30" customHeight="1">
      <c r="A60" s="39" t="s">
        <v>164</v>
      </c>
      <c r="B60" s="40">
        <v>200</v>
      </c>
      <c r="C60" s="97"/>
    </row>
    <row r="61" spans="1:3" s="28" customFormat="1" ht="30" customHeight="1">
      <c r="A61" s="39" t="s">
        <v>165</v>
      </c>
      <c r="B61" s="40">
        <v>200</v>
      </c>
      <c r="C61" s="97" t="s">
        <v>166</v>
      </c>
    </row>
    <row r="62" spans="1:3" s="28" customFormat="1" ht="30" customHeight="1">
      <c r="A62" s="39" t="s">
        <v>167</v>
      </c>
      <c r="B62" s="40">
        <v>150</v>
      </c>
      <c r="C62" s="97" t="s">
        <v>148</v>
      </c>
    </row>
    <row r="63" spans="1:3" s="28" customFormat="1" ht="29.25" customHeight="1">
      <c r="A63" s="90" t="s">
        <v>168</v>
      </c>
      <c r="B63" s="40">
        <v>120</v>
      </c>
      <c r="C63" s="41"/>
    </row>
    <row r="64" spans="1:3" s="28" customFormat="1" ht="30" customHeight="1">
      <c r="A64" s="39" t="s">
        <v>169</v>
      </c>
      <c r="B64" s="40">
        <v>116</v>
      </c>
      <c r="C64" s="97"/>
    </row>
    <row r="65" spans="1:3" s="28" customFormat="1" ht="30" customHeight="1">
      <c r="A65" s="39" t="s">
        <v>170</v>
      </c>
      <c r="B65" s="40">
        <v>100</v>
      </c>
      <c r="C65" s="97"/>
    </row>
    <row r="66" spans="1:3" s="28" customFormat="1" ht="30" customHeight="1">
      <c r="A66" s="39" t="s">
        <v>171</v>
      </c>
      <c r="B66" s="40">
        <v>82</v>
      </c>
      <c r="C66" s="97"/>
    </row>
    <row r="67" spans="1:3" s="28" customFormat="1" ht="30" customHeight="1">
      <c r="A67" s="39" t="s">
        <v>172</v>
      </c>
      <c r="B67" s="40">
        <v>70</v>
      </c>
      <c r="C67" s="97"/>
    </row>
    <row r="68" spans="1:3" s="28" customFormat="1" ht="30" customHeight="1">
      <c r="A68" s="39" t="s">
        <v>173</v>
      </c>
      <c r="B68" s="40">
        <v>60</v>
      </c>
      <c r="C68" s="97"/>
    </row>
    <row r="69" spans="1:3" s="28" customFormat="1" ht="30" customHeight="1">
      <c r="A69" s="39" t="s">
        <v>174</v>
      </c>
      <c r="B69" s="40">
        <v>50</v>
      </c>
      <c r="C69" s="97"/>
    </row>
    <row r="70" spans="1:3" s="28" customFormat="1" ht="29.25" customHeight="1">
      <c r="A70" s="90" t="s">
        <v>175</v>
      </c>
      <c r="B70" s="40">
        <v>821</v>
      </c>
      <c r="C70" s="41"/>
    </row>
    <row r="71" spans="1:3" ht="29.25" customHeight="1">
      <c r="A71" s="90" t="s">
        <v>176</v>
      </c>
      <c r="B71" s="40">
        <v>-10832</v>
      </c>
      <c r="C71" s="41" t="s">
        <v>177</v>
      </c>
    </row>
    <row r="72" spans="1:3" s="28" customFormat="1" ht="30" customHeight="1">
      <c r="A72" s="88"/>
      <c r="B72" s="87"/>
      <c r="C72" s="98"/>
    </row>
    <row r="73" spans="1:3" s="28" customFormat="1" ht="171.95" customHeight="1">
      <c r="A73" s="99" t="s">
        <v>178</v>
      </c>
      <c r="B73" s="100">
        <v>3500</v>
      </c>
      <c r="C73" s="101" t="s">
        <v>179</v>
      </c>
    </row>
    <row r="74" spans="1:3" s="28" customFormat="1" ht="12" customHeight="1">
      <c r="A74" s="90"/>
      <c r="B74" s="40"/>
      <c r="C74" s="102"/>
    </row>
    <row r="75" spans="1:3" s="28" customFormat="1" ht="31.5" customHeight="1">
      <c r="A75" s="88" t="s">
        <v>180</v>
      </c>
      <c r="B75" s="87">
        <v>15500</v>
      </c>
      <c r="C75" s="103" t="s">
        <v>181</v>
      </c>
    </row>
    <row r="76" spans="1:3" s="28" customFormat="1" ht="12" customHeight="1">
      <c r="A76" s="90"/>
      <c r="B76" s="40"/>
      <c r="C76" s="41"/>
    </row>
    <row r="77" spans="1:3" s="28" customFormat="1" ht="21.75" customHeight="1">
      <c r="A77" s="88" t="s">
        <v>182</v>
      </c>
      <c r="B77" s="87"/>
      <c r="C77" s="41"/>
    </row>
    <row r="78" spans="1:3" s="28" customFormat="1" ht="12" customHeight="1">
      <c r="A78" s="90"/>
      <c r="B78" s="40"/>
      <c r="C78" s="41"/>
    </row>
    <row r="79" spans="1:3" s="28" customFormat="1" ht="21.75" customHeight="1">
      <c r="A79" s="88" t="s">
        <v>183</v>
      </c>
      <c r="B79" s="87">
        <f>SUM(B80:B83)</f>
        <v>-5602</v>
      </c>
      <c r="C79" s="98"/>
    </row>
    <row r="80" spans="1:3" s="28" customFormat="1" ht="25.5" customHeight="1">
      <c r="A80" s="90" t="s">
        <v>184</v>
      </c>
      <c r="B80" s="40">
        <v>-794</v>
      </c>
      <c r="C80" s="41" t="s">
        <v>292</v>
      </c>
    </row>
    <row r="81" spans="1:3" s="28" customFormat="1" ht="25.5" customHeight="1">
      <c r="A81" s="90" t="s">
        <v>185</v>
      </c>
      <c r="B81" s="40">
        <v>-140</v>
      </c>
      <c r="C81" s="41" t="s">
        <v>292</v>
      </c>
    </row>
    <row r="82" spans="1:3" s="28" customFormat="1" ht="25.5" customHeight="1">
      <c r="A82" s="90" t="s">
        <v>186</v>
      </c>
      <c r="B82" s="40">
        <v>-4668</v>
      </c>
      <c r="C82" s="41" t="s">
        <v>187</v>
      </c>
    </row>
    <row r="83" spans="1:3" ht="25.5" customHeight="1">
      <c r="A83" s="104" t="s">
        <v>188</v>
      </c>
      <c r="B83" s="105"/>
      <c r="C83" s="106"/>
    </row>
    <row r="84" spans="1:3" ht="32.1" customHeight="1"/>
    <row r="85" spans="1:3" ht="32.1" customHeight="1"/>
  </sheetData>
  <mergeCells count="2">
    <mergeCell ref="A2:C2"/>
    <mergeCell ref="A3:C3"/>
  </mergeCells>
  <phoneticPr fontId="13" type="noConversion"/>
  <printOptions horizontalCentered="1"/>
  <pageMargins left="0.59027777777777801" right="0.59027777777777801" top="0.47222222222222199" bottom="0.59027777777777801" header="0.51111111111111096" footer="0.196527777777778"/>
  <pageSetup paperSize="9" scale="9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9"/>
  <sheetViews>
    <sheetView showZeros="0" workbookViewId="0">
      <pane xSplit="1" ySplit="5" topLeftCell="B6" activePane="bottomRight" state="frozen"/>
      <selection activeCell="C7" sqref="C7"/>
      <selection pane="topRight" activeCell="C7" sqref="C7"/>
      <selection pane="bottomLeft" activeCell="C7" sqref="C7"/>
      <selection pane="bottomRight" activeCell="E19" sqref="E19"/>
    </sheetView>
  </sheetViews>
  <sheetFormatPr defaultColWidth="9" defaultRowHeight="14.25"/>
  <cols>
    <col min="1" max="1" width="38.5" style="53" customWidth="1"/>
    <col min="2" max="2" width="15.25" style="53" customWidth="1"/>
    <col min="3" max="3" width="27.625" style="53" customWidth="1"/>
    <col min="4" max="16384" width="9" style="53"/>
  </cols>
  <sheetData>
    <row r="1" spans="1:3">
      <c r="A1" s="53" t="s">
        <v>189</v>
      </c>
    </row>
    <row r="2" spans="1:3" ht="27.75" customHeight="1">
      <c r="A2" s="176" t="s">
        <v>190</v>
      </c>
      <c r="B2" s="176"/>
      <c r="C2" s="176"/>
    </row>
    <row r="3" spans="1:3" ht="14.25" customHeight="1">
      <c r="A3" s="54"/>
      <c r="B3" s="54"/>
      <c r="C3" s="54"/>
    </row>
    <row r="4" spans="1:3" ht="19.5" customHeight="1">
      <c r="A4" s="55" t="s">
        <v>2</v>
      </c>
      <c r="B4" s="56"/>
      <c r="C4" s="57" t="s">
        <v>3</v>
      </c>
    </row>
    <row r="5" spans="1:3" ht="29.25" customHeight="1">
      <c r="A5" s="58" t="s">
        <v>91</v>
      </c>
      <c r="B5" s="59" t="s">
        <v>264</v>
      </c>
      <c r="C5" s="60" t="s">
        <v>92</v>
      </c>
    </row>
    <row r="6" spans="1:3" ht="29.25" customHeight="1">
      <c r="A6" s="61" t="s">
        <v>93</v>
      </c>
      <c r="B6" s="62">
        <f>B7+B19</f>
        <v>29435</v>
      </c>
      <c r="C6" s="63"/>
    </row>
    <row r="7" spans="1:3" ht="29.25" customHeight="1">
      <c r="A7" s="64" t="s">
        <v>191</v>
      </c>
      <c r="B7" s="62">
        <f>SUM(B8:B15)</f>
        <v>29410</v>
      </c>
      <c r="C7" s="65"/>
    </row>
    <row r="8" spans="1:3" ht="65.099999999999994" customHeight="1">
      <c r="A8" s="66" t="s">
        <v>192</v>
      </c>
      <c r="B8" s="67">
        <v>30228</v>
      </c>
      <c r="C8" s="68" t="s">
        <v>263</v>
      </c>
    </row>
    <row r="9" spans="1:3" ht="29.25" customHeight="1">
      <c r="A9" s="66" t="s">
        <v>193</v>
      </c>
      <c r="B9" s="67">
        <v>20</v>
      </c>
      <c r="C9" s="68"/>
    </row>
    <row r="10" spans="1:3" ht="29.25" customHeight="1">
      <c r="A10" s="66" t="s">
        <v>194</v>
      </c>
      <c r="B10" s="67">
        <v>460</v>
      </c>
      <c r="C10" s="68"/>
    </row>
    <row r="11" spans="1:3" ht="28.5">
      <c r="A11" s="69" t="s">
        <v>195</v>
      </c>
      <c r="B11" s="67">
        <v>-698</v>
      </c>
      <c r="C11" s="68"/>
    </row>
    <row r="12" spans="1:3" ht="29.25" customHeight="1">
      <c r="A12" s="66" t="s">
        <v>196</v>
      </c>
      <c r="B12" s="67">
        <v>-223</v>
      </c>
      <c r="C12" s="68"/>
    </row>
    <row r="13" spans="1:3" ht="29.25" customHeight="1">
      <c r="A13" s="66" t="s">
        <v>197</v>
      </c>
      <c r="B13" s="67">
        <v>-15</v>
      </c>
      <c r="C13" s="68"/>
    </row>
    <row r="14" spans="1:3" ht="29.25" customHeight="1">
      <c r="A14" s="66" t="s">
        <v>198</v>
      </c>
      <c r="B14" s="67">
        <v>-116</v>
      </c>
      <c r="C14" s="68"/>
    </row>
    <row r="15" spans="1:3" ht="29.25" customHeight="1">
      <c r="A15" s="66" t="s">
        <v>199</v>
      </c>
      <c r="B15" s="67">
        <v>-246</v>
      </c>
      <c r="C15" s="68"/>
    </row>
    <row r="16" spans="1:3" ht="29.25" customHeight="1">
      <c r="A16" s="70" t="s">
        <v>200</v>
      </c>
      <c r="B16" s="71">
        <v>55</v>
      </c>
      <c r="C16" s="72"/>
    </row>
    <row r="17" spans="1:3" ht="29.25" customHeight="1">
      <c r="A17" s="70" t="s">
        <v>201</v>
      </c>
      <c r="B17" s="71">
        <v>-101</v>
      </c>
      <c r="C17" s="72"/>
    </row>
    <row r="18" spans="1:3" ht="29.25" customHeight="1">
      <c r="A18" s="73" t="s">
        <v>202</v>
      </c>
      <c r="B18" s="74">
        <v>-200</v>
      </c>
      <c r="C18" s="75"/>
    </row>
    <row r="19" spans="1:3" ht="29.25" customHeight="1">
      <c r="A19" s="76" t="s">
        <v>203</v>
      </c>
      <c r="B19" s="77">
        <v>25</v>
      </c>
      <c r="C19" s="78"/>
    </row>
  </sheetData>
  <mergeCells count="1">
    <mergeCell ref="A2:C2"/>
  </mergeCells>
  <phoneticPr fontId="13" type="noConversion"/>
  <printOptions horizontalCentered="1"/>
  <pageMargins left="0.39305555555555599" right="0.39305555555555599" top="0.78680555555555598" bottom="0.59027777777777801" header="0.51111111111111096" footer="0.39305555555555599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1"/>
  <sheetViews>
    <sheetView workbookViewId="0">
      <pane ySplit="4" topLeftCell="A5" activePane="bottomLeft" state="frozen"/>
      <selection activeCell="C7" sqref="C7"/>
      <selection pane="bottomLeft" activeCell="A16" sqref="A16"/>
    </sheetView>
  </sheetViews>
  <sheetFormatPr defaultColWidth="9" defaultRowHeight="14.25"/>
  <cols>
    <col min="1" max="1" width="35.125" style="29" customWidth="1"/>
    <col min="2" max="2" width="12.25" style="30" customWidth="1"/>
    <col min="3" max="3" width="47.125" style="30" customWidth="1"/>
    <col min="4" max="16384" width="9" style="30"/>
  </cols>
  <sheetData>
    <row r="1" spans="1:3" ht="15">
      <c r="A1" s="31" t="s">
        <v>204</v>
      </c>
    </row>
    <row r="2" spans="1:3" ht="28.15" customHeight="1">
      <c r="A2" s="179" t="s">
        <v>205</v>
      </c>
      <c r="B2" s="179"/>
      <c r="C2" s="179"/>
    </row>
    <row r="3" spans="1:3" s="26" customFormat="1" ht="18.95" customHeight="1">
      <c r="A3" s="180" t="s">
        <v>286</v>
      </c>
      <c r="B3" s="181"/>
      <c r="C3" s="181"/>
    </row>
    <row r="4" spans="1:3" ht="34.5" customHeight="1">
      <c r="A4" s="32" t="s">
        <v>103</v>
      </c>
      <c r="B4" s="33" t="s">
        <v>206</v>
      </c>
      <c r="C4" s="34" t="s">
        <v>104</v>
      </c>
    </row>
    <row r="5" spans="1:3" s="27" customFormat="1" ht="21.75" customHeight="1">
      <c r="A5" s="35" t="s">
        <v>105</v>
      </c>
      <c r="B5" s="36">
        <f>B6+B15</f>
        <v>-36012</v>
      </c>
      <c r="C5" s="37" t="s">
        <v>207</v>
      </c>
    </row>
    <row r="6" spans="1:3" s="27" customFormat="1" ht="27" customHeight="1">
      <c r="A6" s="38" t="s">
        <v>107</v>
      </c>
      <c r="B6" s="36">
        <f>SUM(B7,B9,B12)</f>
        <v>3988</v>
      </c>
      <c r="C6" s="37" t="s">
        <v>208</v>
      </c>
    </row>
    <row r="7" spans="1:3" s="27" customFormat="1" ht="24.95" customHeight="1">
      <c r="A7" s="38" t="s">
        <v>109</v>
      </c>
      <c r="B7" s="36">
        <f>SUM(B8)</f>
        <v>648</v>
      </c>
      <c r="C7" s="37"/>
    </row>
    <row r="8" spans="1:3" s="28" customFormat="1" ht="24.95" customHeight="1">
      <c r="A8" s="39" t="s">
        <v>209</v>
      </c>
      <c r="B8" s="40">
        <v>648</v>
      </c>
      <c r="C8" s="41" t="s">
        <v>210</v>
      </c>
    </row>
    <row r="9" spans="1:3" s="27" customFormat="1" ht="24.95" customHeight="1">
      <c r="A9" s="38" t="s">
        <v>144</v>
      </c>
      <c r="B9" s="36">
        <f>SUM(B10:B11)</f>
        <v>3340</v>
      </c>
      <c r="C9" s="37"/>
    </row>
    <row r="10" spans="1:3" s="28" customFormat="1" ht="24.95" customHeight="1">
      <c r="A10" s="39" t="s">
        <v>211</v>
      </c>
      <c r="B10" s="40">
        <v>2640</v>
      </c>
      <c r="C10" s="41" t="s">
        <v>212</v>
      </c>
    </row>
    <row r="11" spans="1:3" s="28" customFormat="1" ht="24.95" customHeight="1">
      <c r="A11" s="39" t="s">
        <v>213</v>
      </c>
      <c r="B11" s="40">
        <v>700</v>
      </c>
      <c r="C11" s="41"/>
    </row>
    <row r="12" spans="1:3" s="27" customFormat="1" ht="24.95" customHeight="1">
      <c r="A12" s="38" t="s">
        <v>214</v>
      </c>
      <c r="B12" s="36">
        <f>SUM(B13:B13,B14)</f>
        <v>0</v>
      </c>
      <c r="C12" s="42"/>
    </row>
    <row r="13" spans="1:3" s="27" customFormat="1" ht="24.95" customHeight="1">
      <c r="A13" s="43" t="s">
        <v>215</v>
      </c>
      <c r="B13" s="44">
        <v>76600</v>
      </c>
      <c r="C13" s="37"/>
    </row>
    <row r="14" spans="1:3" s="27" customFormat="1" ht="24.95" customHeight="1">
      <c r="A14" s="43" t="s">
        <v>216</v>
      </c>
      <c r="B14" s="44">
        <v>-76600</v>
      </c>
      <c r="C14" s="45"/>
    </row>
    <row r="15" spans="1:3" s="27" customFormat="1" ht="27" customHeight="1">
      <c r="A15" s="38" t="s">
        <v>183</v>
      </c>
      <c r="B15" s="36">
        <f>SUM(B16:B18)</f>
        <v>-40000</v>
      </c>
      <c r="C15" s="46"/>
    </row>
    <row r="16" spans="1:3" s="27" customFormat="1" ht="375.95" customHeight="1">
      <c r="A16" s="47" t="s">
        <v>217</v>
      </c>
      <c r="B16" s="48">
        <v>-40000</v>
      </c>
      <c r="C16" s="49" t="s">
        <v>265</v>
      </c>
    </row>
    <row r="17" spans="1:3" s="27" customFormat="1" ht="24.95" customHeight="1">
      <c r="A17" s="43" t="s">
        <v>186</v>
      </c>
      <c r="B17" s="44"/>
      <c r="C17" s="37"/>
    </row>
    <row r="18" spans="1:3" ht="24.95" customHeight="1">
      <c r="A18" s="50" t="s">
        <v>218</v>
      </c>
      <c r="B18" s="51"/>
      <c r="C18" s="52"/>
    </row>
    <row r="19" spans="1:3" ht="27" customHeight="1">
      <c r="A19" s="182" t="s">
        <v>266</v>
      </c>
      <c r="B19" s="183"/>
      <c r="C19" s="183"/>
    </row>
    <row r="20" spans="1:3" ht="32.1" customHeight="1"/>
    <row r="21" spans="1:3" ht="32.1" customHeight="1"/>
  </sheetData>
  <mergeCells count="3">
    <mergeCell ref="A2:C2"/>
    <mergeCell ref="A3:C3"/>
    <mergeCell ref="A19:C19"/>
  </mergeCells>
  <phoneticPr fontId="13" type="noConversion"/>
  <printOptions horizontalCentered="1"/>
  <pageMargins left="0.59027777777777801" right="0.59027777777777801" top="0.59027777777777801" bottom="0.59027777777777801" header="0.51111111111111096" footer="0.196527777777778"/>
  <pageSetup paperSize="9" scale="8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1"/>
  <sheetViews>
    <sheetView workbookViewId="0">
      <pane xSplit="1" ySplit="6" topLeftCell="B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9" defaultRowHeight="14.25"/>
  <cols>
    <col min="1" max="1" width="36.875" style="2" customWidth="1"/>
    <col min="2" max="2" width="14.375" style="2" customWidth="1"/>
    <col min="3" max="6" width="13.25" style="2" customWidth="1"/>
    <col min="7" max="7" width="14.625" style="2" customWidth="1"/>
    <col min="8" max="8" width="14.5" style="2" customWidth="1"/>
    <col min="9" max="9" width="11.75" style="2" customWidth="1"/>
    <col min="10" max="10" width="29.125" style="2" customWidth="1"/>
    <col min="11" max="16384" width="9" style="2"/>
  </cols>
  <sheetData>
    <row r="1" spans="1:10" ht="19.5">
      <c r="A1" s="3" t="s">
        <v>219</v>
      </c>
    </row>
    <row r="2" spans="1:10" ht="28.15" customHeight="1">
      <c r="A2" s="184" t="s">
        <v>220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ht="12.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>
      <c r="A4" s="5" t="s">
        <v>2</v>
      </c>
      <c r="B4" s="185"/>
      <c r="C4" s="185"/>
      <c r="D4" s="185"/>
      <c r="E4" s="185"/>
      <c r="F4" s="185"/>
      <c r="G4" s="185"/>
      <c r="H4" s="185"/>
      <c r="I4" s="185"/>
      <c r="J4" s="23" t="s">
        <v>3</v>
      </c>
    </row>
    <row r="5" spans="1:10" ht="18.75" customHeight="1">
      <c r="A5" s="187" t="s">
        <v>221</v>
      </c>
      <c r="B5" s="186" t="s">
        <v>222</v>
      </c>
      <c r="C5" s="186"/>
      <c r="D5" s="186"/>
      <c r="E5" s="186"/>
      <c r="F5" s="186"/>
      <c r="G5" s="186" t="s">
        <v>223</v>
      </c>
      <c r="H5" s="186"/>
      <c r="I5" s="186"/>
      <c r="J5" s="186" t="s">
        <v>224</v>
      </c>
    </row>
    <row r="6" spans="1:10" s="1" customFormat="1" ht="26.25" customHeight="1">
      <c r="A6" s="187"/>
      <c r="B6" s="6" t="s">
        <v>225</v>
      </c>
      <c r="C6" s="6" t="s">
        <v>226</v>
      </c>
      <c r="D6" s="6" t="s">
        <v>227</v>
      </c>
      <c r="E6" s="6" t="s">
        <v>228</v>
      </c>
      <c r="F6" s="6" t="s">
        <v>229</v>
      </c>
      <c r="G6" s="6" t="s">
        <v>225</v>
      </c>
      <c r="H6" s="6" t="s">
        <v>230</v>
      </c>
      <c r="I6" s="6" t="s">
        <v>231</v>
      </c>
      <c r="J6" s="186"/>
    </row>
    <row r="7" spans="1:10" ht="23.25" customHeight="1">
      <c r="A7" s="7" t="s">
        <v>232</v>
      </c>
      <c r="B7" s="8">
        <f t="shared" ref="B7:I7" si="0">SUM(B8,B37)</f>
        <v>92100</v>
      </c>
      <c r="C7" s="8">
        <f t="shared" si="0"/>
        <v>4668</v>
      </c>
      <c r="D7" s="8">
        <f t="shared" si="0"/>
        <v>74569</v>
      </c>
      <c r="E7" s="8">
        <f t="shared" si="0"/>
        <v>12863</v>
      </c>
      <c r="F7" s="8">
        <f t="shared" si="0"/>
        <v>0</v>
      </c>
      <c r="G7" s="8">
        <f t="shared" si="0"/>
        <v>92100</v>
      </c>
      <c r="H7" s="8">
        <f t="shared" si="0"/>
        <v>92100</v>
      </c>
      <c r="I7" s="8">
        <f t="shared" si="0"/>
        <v>0</v>
      </c>
      <c r="J7" s="24"/>
    </row>
    <row r="8" spans="1:10" ht="23.25" customHeight="1">
      <c r="A8" s="7" t="s">
        <v>233</v>
      </c>
      <c r="B8" s="8">
        <f t="shared" ref="B8:I8" si="1">SUM(B9,B14,B16,B18,B20,B31,B33,B35)</f>
        <v>15500</v>
      </c>
      <c r="C8" s="8">
        <f t="shared" si="1"/>
        <v>4668</v>
      </c>
      <c r="D8" s="8">
        <f t="shared" si="1"/>
        <v>6269</v>
      </c>
      <c r="E8" s="8">
        <f t="shared" si="1"/>
        <v>4563</v>
      </c>
      <c r="F8" s="8">
        <f t="shared" si="1"/>
        <v>0</v>
      </c>
      <c r="G8" s="8">
        <f t="shared" si="1"/>
        <v>15500</v>
      </c>
      <c r="H8" s="8">
        <f t="shared" si="1"/>
        <v>15500</v>
      </c>
      <c r="I8" s="8">
        <f t="shared" si="1"/>
        <v>0</v>
      </c>
      <c r="J8" s="24"/>
    </row>
    <row r="9" spans="1:10" ht="29.25" customHeight="1">
      <c r="A9" s="9" t="s">
        <v>234</v>
      </c>
      <c r="B9" s="8">
        <f t="shared" ref="B9:I9" si="2">SUM(B10:B13)</f>
        <v>6043</v>
      </c>
      <c r="C9" s="8">
        <f t="shared" si="2"/>
        <v>1643</v>
      </c>
      <c r="D9" s="8">
        <f t="shared" si="2"/>
        <v>3890</v>
      </c>
      <c r="E9" s="8">
        <f t="shared" si="2"/>
        <v>510</v>
      </c>
      <c r="F9" s="8">
        <f t="shared" si="2"/>
        <v>0</v>
      </c>
      <c r="G9" s="8">
        <f t="shared" si="2"/>
        <v>6043</v>
      </c>
      <c r="H9" s="8">
        <f t="shared" si="2"/>
        <v>6043</v>
      </c>
      <c r="I9" s="8">
        <f t="shared" si="2"/>
        <v>0</v>
      </c>
      <c r="J9" s="24"/>
    </row>
    <row r="10" spans="1:10" ht="23.45" customHeight="1">
      <c r="A10" s="10" t="s">
        <v>235</v>
      </c>
      <c r="B10" s="11">
        <f>SUM(C10:F10)</f>
        <v>2000</v>
      </c>
      <c r="C10" s="12"/>
      <c r="D10" s="11">
        <v>2000</v>
      </c>
      <c r="E10" s="11"/>
      <c r="F10" s="11"/>
      <c r="G10" s="11">
        <f>SUM(H10:I10)</f>
        <v>2000</v>
      </c>
      <c r="H10" s="11">
        <f>SUM(C10:E10)</f>
        <v>2000</v>
      </c>
      <c r="I10" s="11">
        <f>SUM(F10)</f>
        <v>0</v>
      </c>
      <c r="J10" s="25"/>
    </row>
    <row r="11" spans="1:10" ht="23.45" customHeight="1">
      <c r="A11" s="10" t="s">
        <v>236</v>
      </c>
      <c r="B11" s="11">
        <f>SUM(C11:F11)</f>
        <v>1513</v>
      </c>
      <c r="C11" s="12">
        <v>1513</v>
      </c>
      <c r="D11" s="11"/>
      <c r="E11" s="11"/>
      <c r="F11" s="11"/>
      <c r="G11" s="11">
        <f>SUM(H11:I11)</f>
        <v>1513</v>
      </c>
      <c r="H11" s="11">
        <f>SUM(C11:E11)</f>
        <v>1513</v>
      </c>
      <c r="I11" s="11">
        <f>SUM(F11)</f>
        <v>0</v>
      </c>
      <c r="J11" s="25"/>
    </row>
    <row r="12" spans="1:10" ht="23.45" customHeight="1">
      <c r="A12" s="10" t="s">
        <v>237</v>
      </c>
      <c r="B12" s="11">
        <f>SUM(C12:F12)</f>
        <v>130</v>
      </c>
      <c r="C12" s="12">
        <v>130</v>
      </c>
      <c r="D12" s="11"/>
      <c r="E12" s="11"/>
      <c r="F12" s="11"/>
      <c r="G12" s="11">
        <f>SUM(H12:I12)</f>
        <v>130</v>
      </c>
      <c r="H12" s="11">
        <f>SUM(C12:E12)</f>
        <v>130</v>
      </c>
      <c r="I12" s="11">
        <f>SUM(F12)</f>
        <v>0</v>
      </c>
      <c r="J12" s="25"/>
    </row>
    <row r="13" spans="1:10" ht="23.45" customHeight="1">
      <c r="A13" s="10" t="s">
        <v>238</v>
      </c>
      <c r="B13" s="11">
        <f>SUM(C13:F13)</f>
        <v>2400</v>
      </c>
      <c r="C13" s="12"/>
      <c r="D13" s="11">
        <v>1890</v>
      </c>
      <c r="E13" s="11">
        <v>510</v>
      </c>
      <c r="F13" s="11"/>
      <c r="G13" s="11">
        <f>SUM(H13:I13)</f>
        <v>2400</v>
      </c>
      <c r="H13" s="11">
        <f>SUM(C13:E13)</f>
        <v>2400</v>
      </c>
      <c r="I13" s="11">
        <f>SUM(F13)</f>
        <v>0</v>
      </c>
      <c r="J13" s="25"/>
    </row>
    <row r="14" spans="1:10" ht="23.45" customHeight="1">
      <c r="A14" s="9" t="s">
        <v>239</v>
      </c>
      <c r="B14" s="8">
        <f t="shared" ref="B14:I14" si="3">SUM(B15:B15)</f>
        <v>2000</v>
      </c>
      <c r="C14" s="8">
        <f t="shared" si="3"/>
        <v>1000</v>
      </c>
      <c r="D14" s="8">
        <f t="shared" si="3"/>
        <v>0</v>
      </c>
      <c r="E14" s="8">
        <f t="shared" si="3"/>
        <v>1000</v>
      </c>
      <c r="F14" s="8">
        <f t="shared" si="3"/>
        <v>0</v>
      </c>
      <c r="G14" s="8">
        <f t="shared" si="3"/>
        <v>2000</v>
      </c>
      <c r="H14" s="8">
        <f t="shared" si="3"/>
        <v>2000</v>
      </c>
      <c r="I14" s="8">
        <f t="shared" si="3"/>
        <v>0</v>
      </c>
      <c r="J14" s="24"/>
    </row>
    <row r="15" spans="1:10" ht="23.45" customHeight="1">
      <c r="A15" s="10" t="s">
        <v>240</v>
      </c>
      <c r="B15" s="11">
        <f>SUM(C15:F15)</f>
        <v>2000</v>
      </c>
      <c r="C15" s="11">
        <v>1000</v>
      </c>
      <c r="D15" s="11"/>
      <c r="E15" s="11">
        <v>1000</v>
      </c>
      <c r="F15" s="11"/>
      <c r="G15" s="11">
        <f>SUM(H15:I15)</f>
        <v>2000</v>
      </c>
      <c r="H15" s="11">
        <f>SUM(C15:E15)</f>
        <v>2000</v>
      </c>
      <c r="I15" s="11">
        <f>SUM(F15)</f>
        <v>0</v>
      </c>
      <c r="J15" s="25"/>
    </row>
    <row r="16" spans="1:10" ht="23.45" customHeight="1">
      <c r="A16" s="9" t="s">
        <v>241</v>
      </c>
      <c r="B16" s="8">
        <f t="shared" ref="B16:I16" si="4">SUM(B17:B17)</f>
        <v>0</v>
      </c>
      <c r="C16" s="8">
        <f t="shared" si="4"/>
        <v>0</v>
      </c>
      <c r="D16" s="8">
        <f t="shared" si="4"/>
        <v>0</v>
      </c>
      <c r="E16" s="8">
        <f t="shared" si="4"/>
        <v>0</v>
      </c>
      <c r="F16" s="8">
        <f t="shared" si="4"/>
        <v>0</v>
      </c>
      <c r="G16" s="8">
        <f t="shared" si="4"/>
        <v>0</v>
      </c>
      <c r="H16" s="8">
        <f t="shared" si="4"/>
        <v>0</v>
      </c>
      <c r="I16" s="8">
        <f t="shared" si="4"/>
        <v>0</v>
      </c>
      <c r="J16" s="24"/>
    </row>
    <row r="17" spans="1:10" ht="23.45" customHeight="1">
      <c r="A17" s="13"/>
      <c r="B17" s="11">
        <f>SUM(C17:F17)</f>
        <v>0</v>
      </c>
      <c r="C17" s="11"/>
      <c r="D17" s="11"/>
      <c r="E17" s="11"/>
      <c r="F17" s="11"/>
      <c r="G17" s="11">
        <f>SUM(H17:I17)</f>
        <v>0</v>
      </c>
      <c r="H17" s="11">
        <f>SUM(C17:E17)</f>
        <v>0</v>
      </c>
      <c r="I17" s="11">
        <f>SUM(F17)</f>
        <v>0</v>
      </c>
      <c r="J17" s="25"/>
    </row>
    <row r="18" spans="1:10" ht="23.45" customHeight="1">
      <c r="A18" s="9" t="s">
        <v>242</v>
      </c>
      <c r="B18" s="8">
        <f t="shared" ref="B18:I18" si="5">SUM(B19:B19)</f>
        <v>2438</v>
      </c>
      <c r="C18" s="8">
        <f t="shared" si="5"/>
        <v>0</v>
      </c>
      <c r="D18" s="8">
        <f t="shared" si="5"/>
        <v>0</v>
      </c>
      <c r="E18" s="8">
        <f t="shared" si="5"/>
        <v>2438</v>
      </c>
      <c r="F18" s="8">
        <f t="shared" si="5"/>
        <v>0</v>
      </c>
      <c r="G18" s="8">
        <f t="shared" si="5"/>
        <v>2438</v>
      </c>
      <c r="H18" s="8">
        <f t="shared" si="5"/>
        <v>2438</v>
      </c>
      <c r="I18" s="8">
        <f t="shared" si="5"/>
        <v>0</v>
      </c>
      <c r="J18" s="24"/>
    </row>
    <row r="19" spans="1:10" ht="23.45" customHeight="1">
      <c r="A19" s="14" t="s">
        <v>243</v>
      </c>
      <c r="B19" s="11">
        <f>SUM(C19:F19)</f>
        <v>2438</v>
      </c>
      <c r="C19" s="11"/>
      <c r="D19" s="11"/>
      <c r="E19" s="11">
        <v>2438</v>
      </c>
      <c r="F19" s="11"/>
      <c r="G19" s="11">
        <f>SUM(H19:I19)</f>
        <v>2438</v>
      </c>
      <c r="H19" s="11">
        <f>SUM(C19:E19)</f>
        <v>2438</v>
      </c>
      <c r="I19" s="11">
        <f>SUM(F19)</f>
        <v>0</v>
      </c>
      <c r="J19" s="25"/>
    </row>
    <row r="20" spans="1:10" ht="23.45" customHeight="1">
      <c r="A20" s="9" t="s">
        <v>244</v>
      </c>
      <c r="B20" s="8">
        <f t="shared" ref="B20:I20" si="6">SUM(B21:B30)</f>
        <v>5019</v>
      </c>
      <c r="C20" s="8">
        <f t="shared" si="6"/>
        <v>2025</v>
      </c>
      <c r="D20" s="8">
        <f t="shared" si="6"/>
        <v>2379</v>
      </c>
      <c r="E20" s="8">
        <f t="shared" si="6"/>
        <v>615</v>
      </c>
      <c r="F20" s="8">
        <f t="shared" si="6"/>
        <v>0</v>
      </c>
      <c r="G20" s="8">
        <f t="shared" si="6"/>
        <v>5019</v>
      </c>
      <c r="H20" s="8">
        <f t="shared" si="6"/>
        <v>5019</v>
      </c>
      <c r="I20" s="8">
        <f t="shared" si="6"/>
        <v>0</v>
      </c>
      <c r="J20" s="24"/>
    </row>
    <row r="21" spans="1:10" ht="23.45" customHeight="1">
      <c r="A21" s="15" t="s">
        <v>245</v>
      </c>
      <c r="B21" s="11">
        <f t="shared" ref="B21:B30" si="7">SUM(C21:F21)</f>
        <v>445</v>
      </c>
      <c r="C21" s="11">
        <v>445</v>
      </c>
      <c r="D21" s="11"/>
      <c r="E21" s="11"/>
      <c r="F21" s="11"/>
      <c r="G21" s="11">
        <f>SUM(H21:I21)</f>
        <v>445</v>
      </c>
      <c r="H21" s="11">
        <f>SUM(C21:E21)</f>
        <v>445</v>
      </c>
      <c r="I21" s="11">
        <f>SUM(F21)</f>
        <v>0</v>
      </c>
      <c r="J21" s="25"/>
    </row>
    <row r="22" spans="1:10" ht="23.45" customHeight="1">
      <c r="A22" s="16" t="s">
        <v>246</v>
      </c>
      <c r="B22" s="11">
        <f t="shared" si="7"/>
        <v>200</v>
      </c>
      <c r="C22" s="12">
        <v>200</v>
      </c>
      <c r="D22" s="11"/>
      <c r="E22" s="11"/>
      <c r="F22" s="11"/>
      <c r="G22" s="11">
        <f t="shared" ref="G22:G30" si="8">SUM(H22:I22)</f>
        <v>200</v>
      </c>
      <c r="H22" s="11">
        <f t="shared" ref="H22:H30" si="9">SUM(C22:E22)</f>
        <v>200</v>
      </c>
      <c r="I22" s="11">
        <f t="shared" ref="I22:I30" si="10">SUM(F22)</f>
        <v>0</v>
      </c>
      <c r="J22" s="25"/>
    </row>
    <row r="23" spans="1:10" ht="23.45" customHeight="1">
      <c r="A23" s="16" t="s">
        <v>247</v>
      </c>
      <c r="B23" s="11">
        <f t="shared" si="7"/>
        <v>280</v>
      </c>
      <c r="C23" s="12">
        <v>280</v>
      </c>
      <c r="D23" s="11"/>
      <c r="E23" s="11"/>
      <c r="F23" s="11"/>
      <c r="G23" s="11">
        <f t="shared" si="8"/>
        <v>280</v>
      </c>
      <c r="H23" s="11">
        <f t="shared" si="9"/>
        <v>280</v>
      </c>
      <c r="I23" s="11">
        <f t="shared" si="10"/>
        <v>0</v>
      </c>
      <c r="J23" s="25"/>
    </row>
    <row r="24" spans="1:10" ht="23.45" customHeight="1">
      <c r="A24" s="15" t="s">
        <v>248</v>
      </c>
      <c r="B24" s="11">
        <f t="shared" si="7"/>
        <v>100</v>
      </c>
      <c r="C24" s="12">
        <v>100</v>
      </c>
      <c r="D24" s="11"/>
      <c r="E24" s="11"/>
      <c r="F24" s="11"/>
      <c r="G24" s="11">
        <f t="shared" si="8"/>
        <v>100</v>
      </c>
      <c r="H24" s="11">
        <f t="shared" si="9"/>
        <v>100</v>
      </c>
      <c r="I24" s="11">
        <f t="shared" si="10"/>
        <v>0</v>
      </c>
      <c r="J24" s="25"/>
    </row>
    <row r="25" spans="1:10" ht="23.45" customHeight="1">
      <c r="A25" s="17" t="s">
        <v>249</v>
      </c>
      <c r="B25" s="11">
        <f t="shared" si="7"/>
        <v>200</v>
      </c>
      <c r="C25" s="12">
        <v>200</v>
      </c>
      <c r="D25" s="11"/>
      <c r="E25" s="11"/>
      <c r="F25" s="11"/>
      <c r="G25" s="11">
        <f t="shared" si="8"/>
        <v>200</v>
      </c>
      <c r="H25" s="11">
        <f t="shared" si="9"/>
        <v>200</v>
      </c>
      <c r="I25" s="11">
        <f t="shared" si="10"/>
        <v>0</v>
      </c>
      <c r="J25" s="25"/>
    </row>
    <row r="26" spans="1:10" ht="23.45" customHeight="1">
      <c r="A26" s="18" t="s">
        <v>250</v>
      </c>
      <c r="B26" s="11">
        <f t="shared" si="7"/>
        <v>800</v>
      </c>
      <c r="C26" s="12">
        <v>800</v>
      </c>
      <c r="D26" s="11"/>
      <c r="E26" s="11"/>
      <c r="F26" s="11"/>
      <c r="G26" s="11">
        <f t="shared" si="8"/>
        <v>800</v>
      </c>
      <c r="H26" s="11">
        <f t="shared" si="9"/>
        <v>800</v>
      </c>
      <c r="I26" s="11">
        <f t="shared" si="10"/>
        <v>0</v>
      </c>
      <c r="J26" s="25"/>
    </row>
    <row r="27" spans="1:10" ht="23.45" customHeight="1">
      <c r="A27" s="18" t="s">
        <v>251</v>
      </c>
      <c r="B27" s="11">
        <f t="shared" si="7"/>
        <v>2279</v>
      </c>
      <c r="C27" s="12"/>
      <c r="D27" s="11">
        <v>2279</v>
      </c>
      <c r="E27" s="11"/>
      <c r="F27" s="11"/>
      <c r="G27" s="11">
        <f t="shared" si="8"/>
        <v>2279</v>
      </c>
      <c r="H27" s="11">
        <f t="shared" si="9"/>
        <v>2279</v>
      </c>
      <c r="I27" s="11">
        <f t="shared" si="10"/>
        <v>0</v>
      </c>
      <c r="J27" s="25"/>
    </row>
    <row r="28" spans="1:10" ht="23.45" customHeight="1">
      <c r="A28" s="18" t="s">
        <v>252</v>
      </c>
      <c r="B28" s="11">
        <f t="shared" si="7"/>
        <v>215</v>
      </c>
      <c r="C28" s="12"/>
      <c r="D28" s="11"/>
      <c r="E28" s="11">
        <v>215</v>
      </c>
      <c r="F28" s="11"/>
      <c r="G28" s="11">
        <f t="shared" si="8"/>
        <v>215</v>
      </c>
      <c r="H28" s="11">
        <f t="shared" si="9"/>
        <v>215</v>
      </c>
      <c r="I28" s="11">
        <f t="shared" si="10"/>
        <v>0</v>
      </c>
      <c r="J28" s="25"/>
    </row>
    <row r="29" spans="1:10" ht="23.45" customHeight="1">
      <c r="A29" s="18" t="s">
        <v>253</v>
      </c>
      <c r="B29" s="11">
        <f t="shared" si="7"/>
        <v>150</v>
      </c>
      <c r="C29" s="12"/>
      <c r="D29" s="11"/>
      <c r="E29" s="11">
        <v>150</v>
      </c>
      <c r="F29" s="11"/>
      <c r="G29" s="11">
        <f t="shared" si="8"/>
        <v>150</v>
      </c>
      <c r="H29" s="11">
        <f t="shared" si="9"/>
        <v>150</v>
      </c>
      <c r="I29" s="11">
        <f t="shared" si="10"/>
        <v>0</v>
      </c>
      <c r="J29" s="25"/>
    </row>
    <row r="30" spans="1:10" ht="23.45" customHeight="1">
      <c r="A30" s="17" t="s">
        <v>254</v>
      </c>
      <c r="B30" s="11">
        <f t="shared" si="7"/>
        <v>350</v>
      </c>
      <c r="C30" s="12"/>
      <c r="D30" s="11">
        <v>100</v>
      </c>
      <c r="E30" s="11">
        <v>250</v>
      </c>
      <c r="F30" s="11"/>
      <c r="G30" s="11">
        <f t="shared" si="8"/>
        <v>350</v>
      </c>
      <c r="H30" s="11">
        <f t="shared" si="9"/>
        <v>350</v>
      </c>
      <c r="I30" s="11">
        <f t="shared" si="10"/>
        <v>0</v>
      </c>
      <c r="J30" s="25"/>
    </row>
    <row r="31" spans="1:10" ht="23.45" customHeight="1">
      <c r="A31" s="9" t="s">
        <v>255</v>
      </c>
      <c r="B31" s="8">
        <f t="shared" ref="B31:I31" si="11">SUM(B32:B32)</f>
        <v>0</v>
      </c>
      <c r="C31" s="8">
        <f t="shared" si="11"/>
        <v>0</v>
      </c>
      <c r="D31" s="8">
        <f t="shared" si="11"/>
        <v>0</v>
      </c>
      <c r="E31" s="8">
        <f t="shared" si="11"/>
        <v>0</v>
      </c>
      <c r="F31" s="8">
        <f t="shared" si="11"/>
        <v>0</v>
      </c>
      <c r="G31" s="8">
        <f t="shared" si="11"/>
        <v>0</v>
      </c>
      <c r="H31" s="8">
        <f t="shared" si="11"/>
        <v>0</v>
      </c>
      <c r="I31" s="8">
        <f t="shared" si="11"/>
        <v>0</v>
      </c>
      <c r="J31" s="24"/>
    </row>
    <row r="32" spans="1:10" ht="23.45" customHeight="1">
      <c r="A32" s="19"/>
      <c r="B32" s="11">
        <f>SUM(C32:F32)</f>
        <v>0</v>
      </c>
      <c r="C32" s="12"/>
      <c r="D32" s="11"/>
      <c r="E32" s="11"/>
      <c r="F32" s="11"/>
      <c r="G32" s="11">
        <f>SUM(H32:I32)</f>
        <v>0</v>
      </c>
      <c r="H32" s="11">
        <f>SUM(C32:E32)</f>
        <v>0</v>
      </c>
      <c r="I32" s="11">
        <f>SUM(F32)</f>
        <v>0</v>
      </c>
      <c r="J32" s="25"/>
    </row>
    <row r="33" spans="1:10" ht="23.45" customHeight="1">
      <c r="A33" s="9" t="s">
        <v>256</v>
      </c>
      <c r="B33" s="8">
        <f t="shared" ref="B33:I33" si="12">SUM(B34:B34)</f>
        <v>0</v>
      </c>
      <c r="C33" s="8">
        <f t="shared" si="12"/>
        <v>0</v>
      </c>
      <c r="D33" s="8">
        <f t="shared" si="12"/>
        <v>0</v>
      </c>
      <c r="E33" s="8">
        <f t="shared" si="12"/>
        <v>0</v>
      </c>
      <c r="F33" s="8">
        <f t="shared" si="12"/>
        <v>0</v>
      </c>
      <c r="G33" s="8">
        <f t="shared" si="12"/>
        <v>0</v>
      </c>
      <c r="H33" s="8">
        <f t="shared" si="12"/>
        <v>0</v>
      </c>
      <c r="I33" s="8">
        <f t="shared" si="12"/>
        <v>0</v>
      </c>
      <c r="J33" s="24"/>
    </row>
    <row r="34" spans="1:10" ht="23.45" customHeight="1">
      <c r="A34" s="20"/>
      <c r="B34" s="11">
        <f>SUM(C34:F34)</f>
        <v>0</v>
      </c>
      <c r="C34" s="11"/>
      <c r="D34" s="11"/>
      <c r="E34" s="11"/>
      <c r="F34" s="11"/>
      <c r="G34" s="11">
        <f>SUM(H34:I34)</f>
        <v>0</v>
      </c>
      <c r="H34" s="11">
        <f>SUM(C34:E34)</f>
        <v>0</v>
      </c>
      <c r="I34" s="11">
        <f>SUM(F34)</f>
        <v>0</v>
      </c>
      <c r="J34" s="25"/>
    </row>
    <row r="35" spans="1:10" ht="23.45" customHeight="1">
      <c r="A35" s="9" t="s">
        <v>257</v>
      </c>
      <c r="B35" s="8">
        <f>SUM(C35:F35)</f>
        <v>0</v>
      </c>
      <c r="C35" s="8">
        <f t="shared" ref="C35:I35" si="13">SUM(C36)</f>
        <v>0</v>
      </c>
      <c r="D35" s="8">
        <f t="shared" si="13"/>
        <v>0</v>
      </c>
      <c r="E35" s="8">
        <f t="shared" si="13"/>
        <v>0</v>
      </c>
      <c r="F35" s="8">
        <f t="shared" si="13"/>
        <v>0</v>
      </c>
      <c r="G35" s="8">
        <f t="shared" si="13"/>
        <v>0</v>
      </c>
      <c r="H35" s="8">
        <f t="shared" si="13"/>
        <v>0</v>
      </c>
      <c r="I35" s="8">
        <f t="shared" si="13"/>
        <v>0</v>
      </c>
      <c r="J35" s="24"/>
    </row>
    <row r="36" spans="1:10" ht="23.45" customHeight="1">
      <c r="A36" s="13"/>
      <c r="B36" s="11"/>
      <c r="C36" s="11"/>
      <c r="D36" s="11"/>
      <c r="E36" s="11"/>
      <c r="F36" s="11"/>
      <c r="G36" s="11"/>
      <c r="H36" s="11"/>
      <c r="I36" s="11"/>
      <c r="J36" s="25"/>
    </row>
    <row r="37" spans="1:10" ht="23.45" customHeight="1">
      <c r="A37" s="7" t="s">
        <v>258</v>
      </c>
      <c r="B37" s="8">
        <f t="shared" ref="B37:I37" si="14">SUM(B38:B41)</f>
        <v>76600</v>
      </c>
      <c r="C37" s="8">
        <f t="shared" si="14"/>
        <v>0</v>
      </c>
      <c r="D37" s="8">
        <f t="shared" si="14"/>
        <v>68300</v>
      </c>
      <c r="E37" s="8">
        <f t="shared" si="14"/>
        <v>8300</v>
      </c>
      <c r="F37" s="8">
        <f t="shared" si="14"/>
        <v>0</v>
      </c>
      <c r="G37" s="8">
        <f t="shared" si="14"/>
        <v>76600</v>
      </c>
      <c r="H37" s="8">
        <f t="shared" si="14"/>
        <v>76600</v>
      </c>
      <c r="I37" s="8">
        <f t="shared" si="14"/>
        <v>0</v>
      </c>
      <c r="J37" s="25"/>
    </row>
    <row r="38" spans="1:10" ht="23.45" customHeight="1">
      <c r="A38" s="13" t="s">
        <v>259</v>
      </c>
      <c r="B38" s="11">
        <f>SUM(C38:F38)</f>
        <v>18000</v>
      </c>
      <c r="C38" s="21"/>
      <c r="D38" s="21">
        <v>18000</v>
      </c>
      <c r="E38" s="21"/>
      <c r="F38" s="21"/>
      <c r="G38" s="11">
        <f>SUM(H38:I38)</f>
        <v>18000</v>
      </c>
      <c r="H38" s="11">
        <f>SUM(C38:E38)</f>
        <v>18000</v>
      </c>
      <c r="I38" s="11">
        <f>SUM(F38)</f>
        <v>0</v>
      </c>
      <c r="J38" s="25"/>
    </row>
    <row r="39" spans="1:10" ht="23.45" customHeight="1">
      <c r="A39" s="13" t="s">
        <v>260</v>
      </c>
      <c r="B39" s="11">
        <f>SUM(C39:F39)</f>
        <v>16200</v>
      </c>
      <c r="C39" s="22"/>
      <c r="D39" s="21">
        <v>16200</v>
      </c>
      <c r="E39" s="21"/>
      <c r="F39" s="22"/>
      <c r="G39" s="11">
        <f>SUM(H39:I39)</f>
        <v>16200</v>
      </c>
      <c r="H39" s="11">
        <f>SUM(C39:E39)</f>
        <v>16200</v>
      </c>
      <c r="I39" s="11">
        <f>SUM(F39)</f>
        <v>0</v>
      </c>
      <c r="J39" s="22"/>
    </row>
    <row r="40" spans="1:10" ht="23.45" customHeight="1">
      <c r="A40" s="13" t="s">
        <v>261</v>
      </c>
      <c r="B40" s="11">
        <f>SUM(C40:F40)</f>
        <v>23200</v>
      </c>
      <c r="C40" s="21"/>
      <c r="D40" s="21">
        <v>23200</v>
      </c>
      <c r="E40" s="21"/>
      <c r="F40" s="21"/>
      <c r="G40" s="11">
        <f>SUM(H40:I40)</f>
        <v>23200</v>
      </c>
      <c r="H40" s="11">
        <f>SUM(C40:E40)</f>
        <v>23200</v>
      </c>
      <c r="I40" s="11">
        <f>SUM(F40)</f>
        <v>0</v>
      </c>
      <c r="J40" s="25"/>
    </row>
    <row r="41" spans="1:10" ht="23.45" customHeight="1">
      <c r="A41" s="13" t="s">
        <v>262</v>
      </c>
      <c r="B41" s="11">
        <f>SUM(C41:F41)</f>
        <v>19200</v>
      </c>
      <c r="C41" s="21"/>
      <c r="D41" s="21">
        <v>10900</v>
      </c>
      <c r="E41" s="21">
        <v>8300</v>
      </c>
      <c r="F41" s="21"/>
      <c r="G41" s="11">
        <f>SUM(H41:I41)</f>
        <v>19200</v>
      </c>
      <c r="H41" s="11">
        <f>SUM(C41:E41)</f>
        <v>19200</v>
      </c>
      <c r="I41" s="11">
        <f>SUM(F41)</f>
        <v>0</v>
      </c>
      <c r="J41" s="25"/>
    </row>
  </sheetData>
  <mergeCells count="6">
    <mergeCell ref="A2:J2"/>
    <mergeCell ref="B4:I4"/>
    <mergeCell ref="B5:F5"/>
    <mergeCell ref="G5:I5"/>
    <mergeCell ref="A5:A6"/>
    <mergeCell ref="J5:J6"/>
  </mergeCells>
  <phoneticPr fontId="13" type="noConversion"/>
  <printOptions horizontalCentered="1"/>
  <pageMargins left="0.59027777777777801" right="0.59027777777777801" top="0.59027777777777801" bottom="0.39305555555555599" header="0.51111111111111096" footer="0.196527777777778"/>
  <pageSetup paperSize="9" scale="72" fitToHeight="0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10</vt:i4>
      </vt:variant>
    </vt:vector>
  </HeadingPairs>
  <TitlesOfParts>
    <vt:vector size="16" baseType="lpstr">
      <vt:lpstr>附件一2022年调整</vt:lpstr>
      <vt:lpstr>附件二2022年财力性调整</vt:lpstr>
      <vt:lpstr>附件三2022年区级一般公共预算支出调整</vt:lpstr>
      <vt:lpstr>附件四2022新增上解支出调整 </vt:lpstr>
      <vt:lpstr>附件五2022年区级政府性基金支出调整</vt:lpstr>
      <vt:lpstr>附件六2022年地方政府新增债券资金安排使用方案</vt:lpstr>
      <vt:lpstr>附件三2022年区级一般公共预算支出调整!Print_Area</vt:lpstr>
      <vt:lpstr>'附件四2022新增上解支出调整 '!Print_Area</vt:lpstr>
      <vt:lpstr>附件五2022年区级政府性基金支出调整!Print_Area</vt:lpstr>
      <vt:lpstr>附件一2022年调整!Print_Area</vt:lpstr>
      <vt:lpstr>附件二2022年财力性调整!Print_Titles</vt:lpstr>
      <vt:lpstr>附件六2022年地方政府新增债券资金安排使用方案!Print_Titles</vt:lpstr>
      <vt:lpstr>附件三2022年区级一般公共预算支出调整!Print_Titles</vt:lpstr>
      <vt:lpstr>'附件四2022新增上解支出调整 '!Print_Titles</vt:lpstr>
      <vt:lpstr>附件五2022年区级政府性基金支出调整!Print_Titles</vt:lpstr>
      <vt:lpstr>附件一2022年调整!Print_Titles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2022-10-26T02:38:16Z</cp:lastPrinted>
  <dcterms:created xsi:type="dcterms:W3CDTF">1996-12-17T01:32:00Z</dcterms:created>
  <dcterms:modified xsi:type="dcterms:W3CDTF">2022-10-26T07:54:07Z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B2309E6C3B4D409381428B0CD6288326</vt:lpwstr>
  </property>
  <property fmtid="{D5CDD505-2E9C-101B-9397-08002B2CF9AE}" pid="3" name="KSOProductBuildVer">
    <vt:lpwstr>2052-11.1.0.12598</vt:lpwstr>
  </property>
</Properties>
</file>